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ettyóújfalu óvoda\"/>
    </mc:Choice>
  </mc:AlternateContent>
  <bookViews>
    <workbookView xWindow="0" yWindow="0" windowWidth="28800" windowHeight="12345"/>
  </bookViews>
  <sheets>
    <sheet name="Főösszesítő" sheetId="9" r:id="rId1"/>
    <sheet name="Radnóti Ovi építőmesteri" sheetId="8" r:id="rId2"/>
    <sheet name="infrastruktúra" sheetId="3" r:id="rId3"/>
    <sheet name="Épületgépészet" sheetId="13" r:id="rId4"/>
    <sheet name="Villanyszerelés" sheetId="11" r:id="rId5"/>
    <sheet name="Napelem" sheetId="12" r:id="rId6"/>
    <sheet name="Gyengeáram" sheetId="10" r:id="rId7"/>
  </sheets>
  <definedNames>
    <definedName name="_xlnm.Print_Area" localSheetId="3">Épületgépészet!$A$1:$I$238</definedName>
    <definedName name="_xlnm.Print_Area" localSheetId="0">Főösszesítő!$A$1:$I$42</definedName>
    <definedName name="_xlnm.Print_Area" localSheetId="6">Gyengeáram!$A$1:$I$146</definedName>
    <definedName name="_xlnm.Print_Area" localSheetId="2">infrastruktúra!$A$1:$I$155</definedName>
    <definedName name="_xlnm.Print_Area" localSheetId="5">Napelem!$A$1:$I$53</definedName>
    <definedName name="_xlnm.Print_Area" localSheetId="1">'Radnóti Ovi építőmesteri'!$A$1:$I$291</definedName>
    <definedName name="_xlnm.Print_Area" localSheetId="4">Villanyszerelés!$A$1:$I$197</definedName>
  </definedNames>
  <calcPr calcId="162913"/>
</workbook>
</file>

<file path=xl/calcChain.xml><?xml version="1.0" encoding="utf-8"?>
<calcChain xmlns="http://schemas.openxmlformats.org/spreadsheetml/2006/main">
  <c r="J40" i="8" l="1"/>
  <c r="K40" i="8"/>
  <c r="K41" i="8" s="1"/>
  <c r="J41" i="8"/>
  <c r="J71" i="8"/>
  <c r="J72" i="8"/>
  <c r="J73" i="8"/>
  <c r="J74" i="8"/>
  <c r="J75" i="8"/>
  <c r="J76" i="8"/>
  <c r="J81" i="8"/>
  <c r="J84" i="8"/>
  <c r="J85" i="8"/>
  <c r="J97" i="8"/>
  <c r="J99" i="8" s="1"/>
  <c r="J98" i="8"/>
  <c r="J100" i="8"/>
  <c r="K100" i="8"/>
  <c r="J102" i="8"/>
  <c r="J103" i="8"/>
  <c r="J105" i="8"/>
  <c r="J106" i="8"/>
  <c r="J107" i="8"/>
  <c r="J112" i="8"/>
  <c r="J113" i="8"/>
  <c r="J114" i="8"/>
  <c r="J115" i="8"/>
  <c r="J116" i="8"/>
  <c r="J118" i="8"/>
  <c r="J119" i="8"/>
  <c r="J120" i="8"/>
  <c r="J133" i="8"/>
  <c r="K133" i="8"/>
  <c r="J134" i="8"/>
  <c r="K134" i="8"/>
  <c r="J139" i="8"/>
  <c r="K139" i="8"/>
  <c r="J140" i="8"/>
  <c r="K140" i="8"/>
  <c r="J141" i="8"/>
  <c r="K141" i="8"/>
  <c r="J150" i="8"/>
  <c r="J152" i="8"/>
  <c r="J153" i="8"/>
  <c r="J154" i="8"/>
  <c r="J155" i="8"/>
  <c r="J156" i="8"/>
  <c r="J162" i="8"/>
  <c r="J163" i="8"/>
  <c r="J167" i="8"/>
  <c r="J169" i="8"/>
  <c r="J175" i="8"/>
  <c r="J176" i="8"/>
  <c r="J178" i="8"/>
  <c r="J179" i="8"/>
  <c r="J197" i="8"/>
  <c r="J198" i="8"/>
  <c r="J199" i="8"/>
  <c r="J201" i="8"/>
  <c r="J211" i="8"/>
  <c r="J212" i="8"/>
  <c r="J213" i="8"/>
  <c r="J214" i="8"/>
  <c r="J223" i="8"/>
  <c r="J224" i="8"/>
  <c r="J225" i="8"/>
  <c r="J229" i="8"/>
  <c r="J262" i="8"/>
  <c r="J263" i="8"/>
  <c r="J264" i="8"/>
  <c r="J273" i="8"/>
  <c r="J275" i="8"/>
  <c r="J276" i="8"/>
  <c r="J283" i="8"/>
  <c r="J284" i="8"/>
  <c r="J286" i="8"/>
  <c r="J289" i="8"/>
  <c r="J290" i="8"/>
  <c r="D60" i="11" l="1"/>
  <c r="A35" i="13"/>
  <c r="B28" i="13"/>
  <c r="B27" i="13"/>
  <c r="B26" i="13"/>
  <c r="B25" i="13"/>
  <c r="A33" i="12" l="1"/>
  <c r="A35" i="11"/>
  <c r="A36" i="3"/>
  <c r="A46" i="8"/>
  <c r="C29" i="8" l="1"/>
  <c r="C28" i="3" l="1"/>
  <c r="B27" i="10"/>
  <c r="B26" i="10"/>
  <c r="C27" i="3"/>
  <c r="C26" i="3"/>
  <c r="C24" i="12" l="1"/>
  <c r="D59" i="11"/>
  <c r="C30" i="11"/>
  <c r="C29" i="11"/>
  <c r="C28" i="11"/>
  <c r="C27" i="11"/>
  <c r="C26" i="11"/>
  <c r="C25" i="11"/>
  <c r="C24" i="11"/>
  <c r="C23" i="11"/>
  <c r="C25" i="3"/>
  <c r="A35" i="10"/>
  <c r="B25" i="10"/>
  <c r="C24" i="3"/>
  <c r="C23" i="3"/>
  <c r="C37" i="8" l="1"/>
  <c r="C38" i="8" l="1"/>
  <c r="C36" i="8"/>
  <c r="C34" i="8"/>
  <c r="C31" i="8"/>
  <c r="C25" i="8"/>
</calcChain>
</file>

<file path=xl/sharedStrings.xml><?xml version="1.0" encoding="utf-8"?>
<sst xmlns="http://schemas.openxmlformats.org/spreadsheetml/2006/main" count="2347" uniqueCount="1036">
  <si>
    <t>Munkanem száma és megnevezése</t>
  </si>
  <si>
    <t>Anyag összege</t>
  </si>
  <si>
    <t>Díj összege</t>
  </si>
  <si>
    <t>12 Felvonulási létesítmények</t>
  </si>
  <si>
    <t>15 Zsaluzás és állványozás</t>
  </si>
  <si>
    <t>21 Irtás, föld- és sziklamunka</t>
  </si>
  <si>
    <t>23 Síkalapozás</t>
  </si>
  <si>
    <t>31 Helyszíni beton és vasbeton munkák</t>
  </si>
  <si>
    <t>32 Előregyártott épületszerkezeti elem elhelyezése és szerelése</t>
  </si>
  <si>
    <t>33 Falazás és egyéb kőműves munkák</t>
  </si>
  <si>
    <t>35 Ácsmunka</t>
  </si>
  <si>
    <t>37 Égéstermék elvezető berendezések</t>
  </si>
  <si>
    <t>41 Tetőfedés</t>
  </si>
  <si>
    <t>43 Bádogozás</t>
  </si>
  <si>
    <t>48 Szigetelés</t>
  </si>
  <si>
    <t>Munkanemek 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</si>
  <si>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</si>
  <si>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</si>
  <si>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</si>
  <si>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</si>
  <si>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</si>
  <si>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</si>
  <si>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</si>
  <si>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</si>
  <si>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</si>
  <si>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</si>
  <si>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12-011-1.1-0025001</t>
  </si>
  <si>
    <t>Mobil WC bérleti díj elszámolása, szállítással, heti karbantartással Mobil W.C. bérleti díj/hó</t>
  </si>
  <si>
    <t>db</t>
  </si>
  <si>
    <t>m</t>
  </si>
  <si>
    <t>Munkanem összesen:</t>
  </si>
  <si>
    <t>15-001-1</t>
  </si>
  <si>
    <t>15-004-31.1</t>
  </si>
  <si>
    <t>Koszorúzsaluzás, zsaluzattól függetlenül, párkány nélkül</t>
  </si>
  <si>
    <t>15-004-51.2</t>
  </si>
  <si>
    <t>15-012-21.1-0023003</t>
  </si>
  <si>
    <t>15-012-33.1</t>
  </si>
  <si>
    <t>19-010-1.11.1.1</t>
  </si>
  <si>
    <t>21-002-1.1</t>
  </si>
  <si>
    <t>Humuszos termőréteg, termőföld leszedése, terítése gépi erővel, 18%-os terephajlásig, bármilyen talajban, szállítással, 50,0 m-ig</t>
  </si>
  <si>
    <t>m3</t>
  </si>
  <si>
    <t>21-003-6.1.1</t>
  </si>
  <si>
    <t>21-004-4.1.2-0120723</t>
  </si>
  <si>
    <t>Talajjavító réteg készítése vonalas létesítményeknél, 3,00 m szélességig vagy építményen belül, osztályozatlan kavicsból Természetes szemmegoszlású kavics, THK 0/32 Q-TT, Ártánd</t>
  </si>
  <si>
    <t>21-008-2.2.3</t>
  </si>
  <si>
    <t>Tömörítés bármely tömörítési osztályban gépi erővel, kis felületen, tömörségi fok: 95%</t>
  </si>
  <si>
    <t>21-011-7.2-0120723</t>
  </si>
  <si>
    <t>21-011-11.6</t>
  </si>
  <si>
    <t>21-011-12</t>
  </si>
  <si>
    <t>Munkahelyi depóniából építési törmelék konténerbe rakása, kézi erővel, önálló munka esetén elszámolva, konténer szállítás nélkül</t>
  </si>
  <si>
    <t>23-003-3-0222210</t>
  </si>
  <si>
    <t>31-001-1.2.1-0220022</t>
  </si>
  <si>
    <t>t</t>
  </si>
  <si>
    <t>31-001-1.2.2-0220668</t>
  </si>
  <si>
    <t>31-001-2-0452004</t>
  </si>
  <si>
    <t>Hegesztett betonacél háló szerelése tartószerkezetbe FERALPI 8K1515 építési síkháló; 5,00 x 2,15 m; 150 x 150 mm osztással Ø 8,00 / 8,00 BHB55.50</t>
  </si>
  <si>
    <t>31-021-2.1.2-0222410</t>
  </si>
  <si>
    <t>31-021-10.11.1.3-0222410</t>
  </si>
  <si>
    <t>31-030-11.2.1.2-0121110</t>
  </si>
  <si>
    <t>32-002-2.1.1-0120002</t>
  </si>
  <si>
    <t>35-001-1.5-0680041</t>
  </si>
  <si>
    <t>35-003-1.5-0410051</t>
  </si>
  <si>
    <t>Tetőlécezés betoncserép alá, 5/4-es lécből BRAMAC tetőléc 2-6,5 m hosszú 30/32x48/50 mm</t>
  </si>
  <si>
    <t>35-003-1.6</t>
  </si>
  <si>
    <t>Tetőlécezés tetőfelület ellenlécezésének elkészítése</t>
  </si>
  <si>
    <t>35-003-3-0410051</t>
  </si>
  <si>
    <t>Gerincléc elhelyezése gerincléctartóra, taréjgerinc- és élgerincképzésnél Tetőléc 2-6.5 m hosszú 30/32x48/50 mm</t>
  </si>
  <si>
    <t>35-004-1.4</t>
  </si>
  <si>
    <t>Deszkázás homlokdeszka léctagozattal, gyalulva, 30 cm szélességig</t>
  </si>
  <si>
    <t>35-011-1.3.2-0211271</t>
  </si>
  <si>
    <t>41-004-1.5.1-0135121</t>
  </si>
  <si>
    <t>41-004-19.3.2-0135125</t>
  </si>
  <si>
    <t>41-004-19.21.1-0135126</t>
  </si>
  <si>
    <t>Egyszeres betoncserépfedésnél kiszellőztetés, szellőzőcserép elhelyezése BRAMAC Tectura Protector szellőzőcserép, téglavörös, ébenfekete</t>
  </si>
  <si>
    <t>41-004-19.21.2-0192517</t>
  </si>
  <si>
    <t>41-004-19.25-0182515</t>
  </si>
  <si>
    <t>41-004-19.34-0193013</t>
  </si>
  <si>
    <t>Egyszeres betoncserépfedésnél tetőkibúvó ablak elhelyezése BRAMAC Luminex tetőkibúvó ablak, téglavörös, sötétbarna, antracit</t>
  </si>
  <si>
    <t>43-002-1.2-0144003</t>
  </si>
  <si>
    <t>43-003-1.1.2.1-0993245</t>
  </si>
  <si>
    <t>62-002-21.3-0617721</t>
  </si>
  <si>
    <t>62-003-51.2-0617101</t>
  </si>
  <si>
    <t>hó</t>
  </si>
  <si>
    <t>klt</t>
  </si>
  <si>
    <t>Betonacél helyszíni szerelése függőleges vagy vízszintes tartószerkezetbe, bordás betonacélból, 4-10 mm átmérő között Bordás betonacél, tekercsben</t>
  </si>
  <si>
    <t>Betonacél helyszíni szerelése függőleges vagy vízszintes tartószerkezetbe, bordás betonacélból, 12-20 mm átmérő között Bordás betonacél, szálban</t>
  </si>
  <si>
    <t>Vasbeton padozat készítése mixer betonból, kisgépes, betonszivattyú továbbítással és kézi bedolgozással, merev aljzatra, tartószerkezetre léccel lehúzva,  C16-24/KK betonból 15cm vastagságban</t>
  </si>
  <si>
    <t>Előregyártott nyomottöv nélküli nyílásáthidaló elhelyezése, tartószerkezetre, csomóponti kötés nélkül, 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 POROTHERM A-12 kerámia burkolatú nyílásáthidaló, 1,25 m</t>
  </si>
  <si>
    <t>Faanyag gomba és rovarkártevő elleni megelőző, egyidejűleg égéskésleltető védelme merítéses, bemártásos, fürösztéses technológiával felhordott anyaggal KEMIKÁL TETOL FB égéskésleltető, gomba- és rovarkárosítás elleni, faanyagvédő szer</t>
  </si>
  <si>
    <t>Egyszeres betoncserépfedésnél kiszellőztetés, műanyag szellőzőszalag, szellőzőléc, lezárófésű vagy páracseppentő ereszlemez elhelyezése eresznél BRAMAC szellőzőszalag, eresznél, antracit, vörös, fekete</t>
  </si>
  <si>
    <t>Függőereszcsatorna szerelése, félkörszelvényű, bármilyen kiterített szélességben, színes műanyagbevonatú horganyzott acéllemezből LINDAB R 150 félkörszelvényű függőereszcsatorna horganyzott acél + műanyag bevonat, standard színben, Ksz: 33 cm</t>
  </si>
  <si>
    <t>Ereszszegély szerelése keményhéjalású tetőhöz, színes műanyagbevonatú horganyzott acéllemezből, 40 cm kiterített szélességig Ereszszegély LINDAB FOP-CO/PE tüzihorganyzott acél + műanyag bevonat, 0,5 mm vtg., standard színben, Ksz: 20 cm</t>
  </si>
  <si>
    <t>ÁRAJÁNLAT</t>
  </si>
  <si>
    <t>MEGRENDELŐ:</t>
  </si>
  <si>
    <t>INGATLAN HELYE:</t>
  </si>
  <si>
    <t>LÉTESÍTMÉNY:</t>
  </si>
  <si>
    <t>ÁFA vetítési alap</t>
  </si>
  <si>
    <t xml:space="preserve">ÁFA </t>
  </si>
  <si>
    <t>Munka ára</t>
  </si>
  <si>
    <t>…………………………………..</t>
  </si>
  <si>
    <t>Infrastruktúra</t>
  </si>
  <si>
    <t>Fejezetek megnevezése</t>
  </si>
  <si>
    <t>01  vízvezeték</t>
  </si>
  <si>
    <t>Összesen:</t>
  </si>
  <si>
    <t xml:space="preserve">m3     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</si>
  <si>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</si>
  <si>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</si>
  <si>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db     </t>
  </si>
  <si>
    <t>33-063-3.2.1</t>
  </si>
  <si>
    <t xml:space="preserve">m      </t>
  </si>
  <si>
    <t>81 Épületgépészeti csővezeték szerelése</t>
  </si>
  <si>
    <t>82 Épületgépészeti szerelvények és berendezések szerelése</t>
  </si>
  <si>
    <t>Fejezet összesen:</t>
  </si>
  <si>
    <t>82-009-1.1.1-0215021</t>
  </si>
  <si>
    <t>82-009-2.1.1.2-0214051</t>
  </si>
  <si>
    <t>82-009-6.1-0114531</t>
  </si>
  <si>
    <t>82-009-11.1.1.1-0110011</t>
  </si>
  <si>
    <t>82-003-3.2.1-0130585</t>
  </si>
  <si>
    <t>82-001-7.3.2-0130610</t>
  </si>
  <si>
    <t>82-001-16.2.3-0116054</t>
  </si>
  <si>
    <t>82-001-16.2.5-0116391</t>
  </si>
  <si>
    <t>Épületgépészet</t>
  </si>
  <si>
    <t>Villanyszerelés</t>
  </si>
  <si>
    <t>21-011-001.2.1</t>
  </si>
  <si>
    <t>Fejtett föld felrakása szállítóeszközre, elszállítással</t>
  </si>
  <si>
    <t>61-004-001.1-0111001</t>
  </si>
  <si>
    <t>Makadám rendszerű alapok  Szórt alap készítése, egy rétegben, 15 cm vastagságban, 4 cm hézagkitöltéssel, törtbetonból</t>
  </si>
  <si>
    <t xml:space="preserve"> 48-009-001.1.1.1.1-0091221</t>
  </si>
  <si>
    <t>fm</t>
  </si>
  <si>
    <t>Függőleges felületi vízelvezetés, térburkolat fal melletti nyomvonalán, dombornyomott polietilén lemezzel,
domborulatokkal kifelé
MASTERPLAST Terraplast Plus S8 8 mm dombormagasságú HDPE felületszivárgó lemez 170 kN/m2, cikkszám: 0604-08010000</t>
  </si>
  <si>
    <t>21-004-007.2</t>
  </si>
  <si>
    <t>Padka és elválasztó sáv készítése,felületrendezés tömörítés nélkül,helyszínről szállított földből, gépi erővel,kiegészítő kézi munkával,</t>
  </si>
  <si>
    <t>INFRASTRUKTÚRA</t>
  </si>
  <si>
    <t>Térburkolat készítése rendszerkövekből 6 cm-es vastagsággal, szürke hullámkő</t>
  </si>
  <si>
    <t>Egyéb használatos szegélykövek, útszegélyek készítése, alapárok kiemelése nélkül, betonhézagolással, 100 cm hosszú elemekből kerti szegély 100x25x5 cm, szürke</t>
  </si>
  <si>
    <t>32-002-2.1.1-0120003</t>
  </si>
  <si>
    <t>43-003-007.1.2.1-0993251</t>
  </si>
  <si>
    <t>Hajlatbádogozás korcolt kivitelben,kiselemes vagy táblás tetőfedő rendszerhez, egyenes kivitelben,
színes műanyagbevonatú horganyzott acéllemezből,
50-65 cm kiterített szélességgel
Hajlatbádog LINDAB FOP-CO/PE tüzihorganyzott acél + műanyag bevonat, 0,5 mm vtg.,standard színben, Ksz: 50 cm</t>
  </si>
  <si>
    <t>Egyszeres fedés oldalhornyos betoncserepekkel, sík felületű, 45° tetőhajlásszögig Lier Terra toscana</t>
  </si>
  <si>
    <t>Egyszeres betoncserépfedésnél taréjgerinc készítése sík betoncserépfedésnél, kúpcseréppel, és taréjgerinc szalaggal *  Lier Terra toscana kúpcserép univerzális taréjgerinc szalaggal, téglavörös, ébenfekete</t>
  </si>
  <si>
    <t>Előregyártott nyomottöv nélküli nyílásáthidaló elhelyezése, tartószerkezetre, csomóponti kötés nélkül, 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 POROTHERM A-12 kerámia burkolatú nyílásáthidaló, 1,00 m</t>
  </si>
  <si>
    <t>48-003-001.1.1.2.1-0413081</t>
  </si>
  <si>
    <t>48-003-001.3.3.1-0099014</t>
  </si>
  <si>
    <t>Talajvíz elleni szigetelés; Bitumenes lemez szigetelés aljzatának kellősítése, egy rétegben, függőleges és vízszintes felületen, oldószeres hideg bitumenmázzal (száraz felületen) EUROSZIG VIABIT PRIMER oldószeres bitumenmáz</t>
  </si>
  <si>
    <t>48-007-021.11.1-0118007</t>
  </si>
  <si>
    <t xml:space="preserve">Hőszigetelések pincefalon,foltonként ragasztva vagy megtámasztva(rögzítés külön tételben), egy rétegben,
extrudált polisztirolhab lemezzel
MASTERPLAST Isomaster XPS extrudált polisztirolhab lemez, 1250x600x150 mm, </t>
  </si>
  <si>
    <t>Talpgerenda egyoldalas zsaluzása fa zsaluzattal, max. 0,8 m magasságig</t>
  </si>
  <si>
    <t>36 Vakolás és rabicolás</t>
  </si>
  <si>
    <t>36-002-3-0149083</t>
  </si>
  <si>
    <t>Mélyalapozók, vakolatszilárdítók felhordása, kézi erővel MASTERPLAST Masterfix univerzális alapozó Cikkszám: 0103-10001005</t>
  </si>
  <si>
    <t>36-002-4-0149042</t>
  </si>
  <si>
    <t>Vékonyvakolat alapozók felhordása, kézi erővel MASTERPLAST Coratrend vékonyvakolat alapozó, I. színcsoport Cikkszám: 0179-...161</t>
  </si>
  <si>
    <t>36-002-11.1-0414762</t>
  </si>
  <si>
    <t>Tapadóhíd képzése gyári zsákos gúzanyaggal, kézi erővel LB-Knauf KONTAKT VP/Gúzoló, Csz: 305201</t>
  </si>
  <si>
    <t>36-003-1.1.1.1.1-0414710</t>
  </si>
  <si>
    <t>36-003-11.1-0414720</t>
  </si>
  <si>
    <t>36-005-21.2.6.2-0149051</t>
  </si>
  <si>
    <t>Vékonyvakolatok, színvakolatok felhordása alapozott, előkészített felületre, vödrös kiszerelésű anyagból, szilikon vékonyvakolat készítése, egy rétegben, 1,5-2,5 mm-es szemcsemérettel MASTERPLAST Coramix szilikongyanta vakolat, kapart, 1,5 mm Cikkszám: 0161-10000250</t>
  </si>
  <si>
    <t>36-011-6-0149073</t>
  </si>
  <si>
    <t>Üvegszövet háló elhelyezése, függőleges, vízszintes, ferde vagy íves felületen MASTERPLAST Masternet A-145, alkáliálló üvegszövet háló homlokzatszigeteléshez 145 g/m2, 4x5 mm, Cikkszám: 0102-145WH000</t>
  </si>
  <si>
    <t>36-011-7-0149081</t>
  </si>
  <si>
    <t>Üvegszövet háló beágyazása, függőleges, vízszintes, ferde vagy íves felületen MASTERPLAST Masterfix Pro ragasztó polisztirol lemezekhez Cikkszám: 0103-01111025</t>
  </si>
  <si>
    <t>42-011-1.1.1.2-0314002</t>
  </si>
  <si>
    <t>Fal-, pillér és oszlopburkolat hordozószerkezetének felületelőkészítése beltérben, tégla, beton és vakolt alapfelületen, kenhető víz- és páraszigetelés felhordása egy rétegben, hajlaterősítő szalag elhelyezésével MUREXIN 1 KS folyékonyfólia</t>
  </si>
  <si>
    <t>42-012-1.1.1.1.1.3-0314061</t>
  </si>
  <si>
    <t>Fal-, pillér-, oszlopburkolat készítése beltérben, tégla, beton, vakolt alapfelületen, mázas kerámiával, kötésben vagy hálósan, 3-5 mm vtg. ragasztóba rakva, 1-10 mm fugaszélességgel, 25x25 - 40x40 cm közötti lapmérettel MUREXIN KGX 45 Univerzál flexibilis ragasztóhabarcs, C2TE MUREXIN FM 60 fugázó, fehér CG2</t>
  </si>
  <si>
    <t>42-022-1.1.1.2.1.1-0314061</t>
  </si>
  <si>
    <t>Padlóburkolat készítése, beltérben, tégla, beton, vakolt alapfelületen, gres, kőporcelán lappal, kötésben vagy hálósan, 3-5 mm vtg. ragasztóba rakva, 1-10 mm fugaszélességgel, 20x20 - 40x40 cm közötti lapmérettel MUREXIN KGX 45 Univerzál flexibilis ragasztóhabarcs, C2TE MUREXIN FM 60 fugázó, fehér CG2</t>
  </si>
  <si>
    <t>42-022-2.1.2.1.1-0314061</t>
  </si>
  <si>
    <t>Lábazatburkolat készítése, beltérben, gres, kőporcelán lappal, egyenes, egysoros kivitelben, 3-5 mm ragasztóba rakva, 1-10 mm fugaszélességgel, 10 cm magasságig, 20x20 - 40×40 cm közötti lapmérettel MUREXIN KGX 45 Univerzál flexibilis ragasztóhabarcs, C2TE MUREXIN FM 60 fugázó, fehér CG2</t>
  </si>
  <si>
    <t>42-022-3.1.1.1.2.1-0314061</t>
  </si>
  <si>
    <t>Lépcsőburkolat készítése, beltérben, 3-10 mm ragasztóba rakva, 1-20 mm fugaszélességgel, járólap 35 cm szélességig, 3 cm lapvastagságig, (élvédelem nélkül) gres, kőporcelán lappal, 20x20 - 40×40 cm közötti lapmérettel MUREXIN KGX 45 Univerzál flexibilis ragasztóhabarcs, C2TE MUREXIN FM 60 fugázó, fehér CG2</t>
  </si>
  <si>
    <t>42-042-5.1.1-0312119</t>
  </si>
  <si>
    <t>47-000-1.21.2.1.1.1-0213262</t>
  </si>
  <si>
    <t>Belső festéseknél felület előkészítése, részmunkák; glettelés, műanyag kötőanyagú glettel (simítótapasszal), vakolt felületen, bármilyen padozatú helyiségben, tagolatlan felületen HENKEL Ceresit Cereplaszta, beltéri glett, Cikkszám: 141 414</t>
  </si>
  <si>
    <t>47-011-15.1.1.1-0151322</t>
  </si>
  <si>
    <t>Diszperziós festés műanyag bázisú vizes-diszperziós fehér vagy gyárilag színezett festékkel, új vagy régi lekapart, előkészített alapfelületen, vakolaton, két rétegben, tagolatlan sima felületen Supralux Tilatex beltéri falfesték, fehér, EAN: 5992452606297</t>
  </si>
  <si>
    <t>47-011-15.1.1.1-0157751</t>
  </si>
  <si>
    <t>Diszperziós festés műanyag bázisú vizes-diszperziós fehér vagy gyárilag színezett festékkel, új vagy régi lekapart, előkészített alapfelületen, vakolaton, két rétegben, tagolatlan sima felületen Dulux A Nagyvilág Színei beltéri falfesték, matt, Napsugár csókja EAN: 5903525801037</t>
  </si>
  <si>
    <t>47-031-001.12.1.1-0418757</t>
  </si>
  <si>
    <t>Belső fafelületek lazúrozása, akrilátlatex bázisú, vízzel hígítható páccal, tagolatlan felületen Revco Wood-Line falazúr, tölgy</t>
  </si>
  <si>
    <t>47-031-003.12.2.1-0418757</t>
  </si>
  <si>
    <t>Külső fafelületek lazúrozása, gyalult felületen, oldószeres lazúrral,két rétegben, tagolatlan felületen Revco Wood-Line falazúr, tölgy</t>
  </si>
  <si>
    <t>48-010-001.4.2.1-0091274</t>
  </si>
  <si>
    <t>42 Aljzatkészítés, hideg- és melegburkolatok készítése</t>
  </si>
  <si>
    <t>44 Asztalosszerkezetek elhelyezése</t>
  </si>
  <si>
    <t>47 Felületképzés (festés, mázolás, tapétázás, korrózióvédelem)</t>
  </si>
  <si>
    <t>35-004-1.3</t>
  </si>
  <si>
    <t>Deszkázás ereszdeszkázás gyalult, hornyolt deszkával, hajópadlóval</t>
  </si>
  <si>
    <t>35-005-1.1.2-0211005</t>
  </si>
  <si>
    <t>Vízálló, műgyantával stabilizált faforgácslap (OSB) elhelyezése vágott (nútolatlan) kivitelben, függőleges vagy vízszintes felületen Vízálló faforgácslap (OSB), 2500x1250x15 mm</t>
  </si>
  <si>
    <t>44-001-1.1.1.1-0131032</t>
  </si>
  <si>
    <t>44-001-1.1.1.1-0131034</t>
  </si>
  <si>
    <t>44-001-1.1.1.2-0131036</t>
  </si>
  <si>
    <t>44-011-1.1.1-0166525</t>
  </si>
  <si>
    <t>44-012-1.1.1.3.1-0166363</t>
  </si>
  <si>
    <t>44-012-K</t>
  </si>
  <si>
    <t>Műanyag kültéri ablakokhoz műanyag belső rendszerpárkány készítése és elhelyezése</t>
  </si>
  <si>
    <t>Műanyag kültéri ablakokhoz alumínium külső rendszerpárkány készítése és elhelyezése</t>
  </si>
  <si>
    <t>48-021-001.51.2.2.1-0091312</t>
  </si>
  <si>
    <t>Hőszigetelő táblák pontszerű mechanikai rögzítése,
homlokzaton, beton aljzatszerkezethez,
műanyag vagy fém beütőszeges műanyag beütődübelekkel
MASTERPLAST Thermomaster D-H 150 mm, fém beütőszeges tárcsás dübel, Cikkszám: 0118-00150250</t>
  </si>
  <si>
    <t>48-007-041.3.1.2-0091134</t>
  </si>
  <si>
    <t>48-007-041.1.5.1-0154407</t>
  </si>
  <si>
    <t>48-007-041.2.2-0110481</t>
  </si>
  <si>
    <t>Beton sávalap készítése C16-24/KK minőségű betonból</t>
  </si>
  <si>
    <t>32-002-001.1.1-0120011</t>
  </si>
  <si>
    <t>Előregyártott azonnal terhelhető nyílásáthidaló elhelyezése (válaszfal áthidalók is), tartószerkezetre, csomóponti kötés nélkül,falazat szélességű áthidaló elemekből vagy több elem egymás mellé sorolásával, a teherhordó falváll előkészítésével,kiegészítő hőszigetelés elhelyezése nélkül, 0,10 t/db tömegig,
égetett agyag-kerámia köpenyes nyílásáthidaló
POROTHERM A-10 kerámia burkolatú nyílásáthidaló, válaszfalhoz, 1,25 m</t>
  </si>
  <si>
    <t>Talajnedvesség elleni szigetelés; vízszintes felületen, egy rétegben, minimum 4,0 mm vastag, elasztomerbitumenes (SBS modifikált) lemezzel, az aljzathoz teljes felületű olvasztásos ragasztással, az átlapolásoknál és egymáshoz teljes felületű hegesztéssel fektetve VILLAS E-G 4 F/K, üvegszövet hordozórétegű, 4 mm névleges vastagságú, elasztomerbitumenes (SBS modifikált) lemez</t>
  </si>
  <si>
    <t>33-011-001.1.2.1.2.1.2-1123306</t>
  </si>
  <si>
    <t>Válaszfal építése, égetett agyag-kerámia termékekből, nútféderes elemekből, 100 mm falvastagságban, 330x238x100 mm-es vagy 500x238x100 mm-es méretű válaszfallapból,
falazó, meszes cementhabarcsba falazva
LEIERTHERM 10/50 N+F falazóelem, 100x500x238 mm méretben, Cikkszám: HUTMD1599, M 2,5 (Hf30-cm) falazó, meszes cementhabarcs</t>
  </si>
  <si>
    <t>39 Szárazépítés</t>
  </si>
  <si>
    <t>39-003-001.1.2.1.1-0210200</t>
  </si>
  <si>
    <t xml:space="preserve">Laminált padló fektetése, (szegélyléccel és az előző burkolat bontásával együtt) kiegyenlített aljzatra, telibe ragasztva (mechanikus illesztésű) (ragasztó anyag külön tételben kiírva) AC4 kopásáll. laminált padló, 8,0 mm vtg., </t>
  </si>
  <si>
    <t>35-002-4.2-0113004</t>
  </si>
  <si>
    <t xml:space="preserve">Páraáteresztő alátétfólia vagy alátétfedés terítése 15 cm-es átfedéssel (ellenléc külön tételben számolandó) ragasztóval vagy ragasztószalaggal folytonosítva MASTERPLAST Mastermax 3 Eco páraáteresztő, háromrétegű tetőfólia normál hőterhelésre, 100 g/m2, Sd=0,02m, W1, Cikkszám: 0202-10015A75
</t>
  </si>
  <si>
    <t>35-002-003-0113023</t>
  </si>
  <si>
    <t>Belső oldali párafékező fólia terítése 15 cm-es átfedéssel
MASTERPLAST Isoflex Alu PE szövet alapú, nem páraáteresztő tetőfólia, nagy párazárású alumínium réteggel, fokozott hőterhelésre, W1, cikkszám:0208-00012A50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</si>
  <si>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8"/>
        <rFont val="Calibri"/>
        <family val="2"/>
        <charset val="238"/>
        <scheme val="minor"/>
      </rPr>
      <t xml:space="preserve">2 </t>
    </r>
    <r>
      <rPr>
        <sz val="8"/>
        <rFont val="Calibri"/>
        <family val="2"/>
        <charset val="238"/>
        <scheme val="minor"/>
      </rPr>
      <t>terhelhetőséggel, állványépítés MSZ és alkalmazástechnikai kézikönyv szerint, 6,00 m munkapadló magasságig KRAUSE Stabilo homlokzati keretállvány 0,75 m padlószélességgel, 6,00 m munkapadló magasságig</t>
    </r>
  </si>
  <si>
    <r>
      <t>Bakállvány készítése pallóterítéssel, vasbakból, 2,00 kN/m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terhelhetőséggel, 1,50 m magasságig</t>
    </r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</si>
  <si>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szelvényig</t>
    </r>
  </si>
  <si>
    <r>
      <t>Építési törmelék konténeres elszállítása, lerakása, lerakóhelyi díjjal, 8,0 m</t>
    </r>
    <r>
      <rPr>
        <vertAlign val="super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-es konténerbe</t>
    </r>
  </si>
  <si>
    <r>
      <t>Vasbeton talpgerenda készítése, X0v(H), XC1, XC2, XC3 környezeti osztályú, kissé képlékeny vagy képlékeny konzisztenciájú betonból, kézi bedolgozással, vibrátoros tömörítéssel, 400 cm</t>
    </r>
    <r>
      <rPr>
        <vertAlign val="superscript"/>
        <sz val="8"/>
        <rFont val="Calibri"/>
        <family val="2"/>
        <charset val="238"/>
        <scheme val="minor"/>
      </rPr>
      <t xml:space="preserve">2&lt; </t>
    </r>
    <r>
      <rPr>
        <sz val="8"/>
        <rFont val="Calibri"/>
        <family val="2"/>
        <charset val="238"/>
        <scheme val="minor"/>
      </rPr>
      <t>keresztmetszet felett C20-24/KK betonból</t>
    </r>
  </si>
  <si>
    <r>
      <t>Vasbeton gerenda készítése, X0v(H), XC1, XC2, XC3 környezeti osztályú, kissé képlékeny vagy képlékeny konzisztenciájú betonból, kézi bedolgozással, vibrátoros tömörítéssel, 400 cm</t>
    </r>
    <r>
      <rPr>
        <vertAlign val="superscript"/>
        <sz val="8"/>
        <rFont val="Calibri"/>
        <family val="2"/>
        <charset val="238"/>
        <scheme val="minor"/>
      </rPr>
      <t xml:space="preserve">2&lt; </t>
    </r>
    <r>
      <rPr>
        <sz val="8"/>
        <rFont val="Calibri"/>
        <family val="2"/>
        <charset val="238"/>
        <scheme val="minor"/>
      </rPr>
      <t>keresztmetszet felett C20-24/KK betonból</t>
    </r>
  </si>
  <si>
    <r>
      <t>Vasbeton koszorú készítése, X0v(H), XC1, XC2, XC3 környezeti osztályú, kissé képlékeny vagy képlékeny konzisztenciájú betonból, kézi bedolgozással, vibrátoros tömörítéssel, 400 cm</t>
    </r>
    <r>
      <rPr>
        <vertAlign val="superscript"/>
        <sz val="8"/>
        <rFont val="Calibri"/>
        <family val="2"/>
        <charset val="238"/>
        <scheme val="minor"/>
      </rPr>
      <t xml:space="preserve">2&lt; </t>
    </r>
    <r>
      <rPr>
        <sz val="8"/>
        <rFont val="Calibri"/>
        <family val="2"/>
        <charset val="238"/>
        <scheme val="minor"/>
      </rPr>
      <t>keresztmetszet felett C20-24/KK betonból</t>
    </r>
  </si>
  <si>
    <r>
      <t>Fa tetőszerkezetek bármely rendszerben faragott (fűrészelt) fából, 0,037-0,042 m</t>
    </r>
    <r>
      <rPr>
        <vertAlign val="super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/m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bedolgozott famennyiség között Fűrészelt gerenda 150x200-300x300 mm 3-6.5 m I.o</t>
    </r>
  </si>
  <si>
    <r>
      <t>Oldalfalvakolat vagy mennyezet vakolat simítása, előkevert gyári szárazhabarcsból, 5 mm vastagságig, kézi felhordással (a gyártó által megadott kg/m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>/mm rétegvastagsággal) LB-Knauf SIMULTÁN külső, belső kvarchomokos símító 4 kg/m2 4 mm-es rétegvastagságnál</t>
    </r>
  </si>
  <si>
    <r>
      <t>Egyszeres betoncserépfedésnél hófogócserép vagy fém hófogó elhelyezése a teljes tetőfelületen, hótehertől függően 1,4 db - 2,5 db/m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BRAMAC fém hófogó (acél)</t>
    </r>
  </si>
  <si>
    <t>43-002-011.2-0144013</t>
  </si>
  <si>
    <t>Lefolyócső szerelése kör keresztmetszettel,bármilyen kiterített szélességgel,
színes műanyagbevonatú horganyzott acéllemezből
LINDAB SRÖR-100 körszelvényű lefolyócső horg.acél + műanyagbevonat,standard színben, Ksz: 33 cm</t>
  </si>
  <si>
    <t>Beton aljzat készítése mixer betonból, kisgépes, betonszivattyú továbbítással és kézi bedolgozással, merev aljzatra, tartószerkezetre léccel lehúzva,  C16-24/KK betonból 6cm vastagságban</t>
  </si>
  <si>
    <t>12-K</t>
  </si>
  <si>
    <t>Meglévő Óvoda épület szanálás jellegű bontása</t>
  </si>
  <si>
    <t>Lépcső zsaluzása, fokok és lépcsőoldalak bezsaluzásával</t>
  </si>
  <si>
    <t>Feltöltések alap- és lábazati falak közé és alagsori vagy alá nem pincézett földszinti padozatok alá, az anyag szétterítésével, mozgatásával, Nagykereki töltöföldből 25cm vtg-ban</t>
  </si>
  <si>
    <t>Talajjavító réteg készítése vonalas létesítményeknél, 3,00 m szélességig vagy építményen belül, osztályozatlan kavicsból Természetes szemmegoszlású kavics, THK 0/32 Q-TT, Ártánd 10cm vtg-ban</t>
  </si>
  <si>
    <t>Lépcső készítése vasbetonból, X0v(H), XC1, XC2, XC3 környezeti osztályú, kissé képlékeny vagy képlékeny konzisztenciájú betonból, betonszivattyús technológiával, vibrátoros tömörítéssel C16-24/KK betonból</t>
  </si>
  <si>
    <t>Előregyártott nyomottöv nélküli nyílásáthidaló elhelyezése, tartószerkezetre, csomóponti kötés nélkül, 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 POROTHERM A-12 kerámia burkolatú nyílásáthidaló, 2,25 m</t>
  </si>
  <si>
    <t>32-002-2.1.1-0120004</t>
  </si>
  <si>
    <t>Előregyártott nyomottöv nélküli nyílásáthidaló elhelyezése, tartószerkezetre, csomóponti kötés nélkül, 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 POROTHERM A-12 kerámia burkolatú nyílásáthidaló, 1,75 m</t>
  </si>
  <si>
    <t>Előregyártott azonnal terhelhető nyílásáthidaló elhelyezése (válaszfal áthidalók is), tartószerkezetre, csomóponti kötés nélkül,falazat szélességű áthidaló elemekből vagy több elem egymás mellé sorolásával, a teherhordó falváll előkészítésével,kiegészítő hőszigetelés elhelyezése nélkül, 0,10 t/db tömegig,
égetett agyag-kerámia köpenyes nyílásáthidaló
POROTHERM A-10 kerámia burkolatú nyílásáthidaló, válaszfalhoz, 1,00 m</t>
  </si>
  <si>
    <t>32-002-001.1.1-0120010</t>
  </si>
  <si>
    <t>32-002-001.1.1-0120012</t>
  </si>
  <si>
    <t>Előregyártott azonnal terhelhető nyílásáthidaló elhelyezése (válaszfal áthidalók is), tartószerkezetre, csomóponti kötés nélkül,falazat szélességű áthidaló elemekből vagy több elem egymás mellé sorolásával, a teherhordó falváll előkészítésével,kiegészítő hőszigetelés elhelyezése nélkül, 0,10 t/db tömegig,
égetett agyag-kerámia köpenyes nyílásáthidaló
POROTHERM A-10 kerámia burkolatú nyílásáthidaló, válaszfalhoz, 2,25 m</t>
  </si>
  <si>
    <t>Előregyártott nyomottöv nélküli nyílásáthidaló elhelyezése, tartószerkezetre, csomóponti kötés nélkül, 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 POROTHERM A-12 kerámia burkolatú nyílásáthidaló, 3,00 m</t>
  </si>
  <si>
    <t>Felbeton és monolit födémszakaszok készítése mixer betonból, kisgépes, betonszivattyú továbbítással és kézi bedolgozással, merev aljzatra, tartószerkezetre léccel lehúzva,  C16-24/KK betonból 5cm vastagságban</t>
  </si>
  <si>
    <t xml:space="preserve"> 33-001-001.1.2.2.3.1.1-0123155</t>
  </si>
  <si>
    <t>Teherhordó és kitöltő falazat készítése,
égetett agyag-kerámia termékekből,
nútféderes elemekből, 250 mm falvastagságban,
250x380x238 mm-es méretű
kézi falazóblokkból, falazó, cementes mészhabarcsba falazva MÁTRATHERM/D 25 N+F nútféderes kézi falazóblokk,250x380x238 mm, M 1 (Hf10-mc) falazó, cementesmészhabarcs</t>
  </si>
  <si>
    <t>36-005-021.2.6.2-0149052</t>
  </si>
  <si>
    <t>Vékonyvakolatok, színvakolatok felhordásaalapozott, előkészített felületre, vödrös kiszerelésű anyagból,
szilikon vékonyvakolat készítése, egy rétegben,
1,5-2,5 mm-es szemcsemérettel
MASTERPLAST Coramix szilikongyanta vakolat, kapart, 2,0 mm cikkszám: 0161-20000250</t>
  </si>
  <si>
    <t>35-004-001.1</t>
  </si>
  <si>
    <t>Deszkázások
Deszkázás fémlemez fedés alá</t>
  </si>
  <si>
    <t>43-001-002.1.1-0992009</t>
  </si>
  <si>
    <t>Sima fémlemez fedés készítése lemezszalagból,kettős állókorcos kivitelben,horganyzott acél, színes műanyagbevonatú horganyzott acél és mínősített ötvözött horganylemezből,
30°-ig, 100 m˛-ig, 550 mm korctávolságig
LINDAB PLX/ALC tekercslemez 610x79000x0,6 mm horganyzott acél+50?m alucink bevonat, natúr színben</t>
  </si>
  <si>
    <t>43-003-002.2.1-0993248</t>
  </si>
  <si>
    <t>Oromszegély szerelése, színes műanyagbevonatú horganyzott acéllemezből, 33 cm kiterített szélességig
Oromszegély LINDAB FOP-CO/PE tüzihorganyzott acél + műanyag bevonat, 0,5 mm vtg., standard színben, Ksz: 33 cm</t>
  </si>
  <si>
    <t>43-003-004.1.2.1-0993248</t>
  </si>
  <si>
    <t>Falszegély szerelése keményhéjalású tetőhöz,
színes műanyagbevonatú horganyzott acéllemezből,
33 cm kiterített szélességig
Falszegély LINDAB FOP-CO/PE tüzihorganyzott acél + műanyag bevonat, 0,5 mm vtg., standard színben, Ksz: 33 cm</t>
  </si>
  <si>
    <t>43-003-010.1.2.2-0993253</t>
  </si>
  <si>
    <t>Kétvízorros falfedés, egyenesvonalú kivitelben,
színes műanyagbevonatú horganyzott acéllemezből,
51-100 cm kiterített szélességig
Kétvízorros fallefedés LINDAB FOP-CO/PE tüzihorganyzott acél + műanyag bevonat, 0,5 mm vtg., standard színben, Ksz: 60 cm</t>
  </si>
  <si>
    <t>Műanyag kültéri nyílászárók, hőszigetelt, fokozott légzárású ablak elhelyezése előre kihagyott falnyílásba,  7 kamrás Horizont Ps- Penta Plus profilból U=1,1W/m2K  mérete: 100*120 cm</t>
  </si>
  <si>
    <t>44-012-1.1.1.3.1-0166364</t>
  </si>
  <si>
    <t>44-012-1.1.1.3.1-0166365</t>
  </si>
  <si>
    <t>44-012-1.1.1.3.1-0166366</t>
  </si>
  <si>
    <t>44-012-1.1.1.3.1-0166367</t>
  </si>
  <si>
    <t>44-012-1.1.1.3.1-0166368</t>
  </si>
  <si>
    <t>44-012-1.1.1.3.1-0166369</t>
  </si>
  <si>
    <t>44-012-1.1.1.3.1-0166370</t>
  </si>
  <si>
    <t>44-012-1.1.1.3.1-0166371</t>
  </si>
  <si>
    <t>44-011-1.1.1-0166526</t>
  </si>
  <si>
    <t>44-011-1.1.1-0166527</t>
  </si>
  <si>
    <t>44-011-1.1.1-0166528</t>
  </si>
  <si>
    <t>Műanyag kültéri nyílászárók elhelyezése előre kihagyott falnyílásba, hőszigetelt, fokozott légzárású bejárati ajtó, 7 kamrás Horizont Ps- Penta Plus profilból U=1,1W/m2K  mérete: 90*210cm</t>
  </si>
  <si>
    <t>44-005-002</t>
  </si>
  <si>
    <t>Fa válaszfalak
WC elő- és oldalfal elhelyezése
Paravánok gyerek wc függönnyel</t>
  </si>
  <si>
    <t>44-007-001.1.1.2.4-0146598</t>
  </si>
  <si>
    <t>44-007-001.1.1.2.3-0146591</t>
  </si>
  <si>
    <t>44-029-001.K</t>
  </si>
  <si>
    <t>44-012-1.1.1.3.1-K</t>
  </si>
  <si>
    <t>32-003-001.11.1.3-0112111</t>
  </si>
  <si>
    <t>Előregyártott födémgerendák elhelyezése
Nagyüzemi előregyártású vízszintes tartószerkezeti elem elhelyezése, előre elkészített gyámolító szerkezetre,kézi erővel, csomóponti kötés nélkül,
térrács betétes födémgerenda elhelyezése,
0,10 t/db tömegig,
vasbeton mesterfödém gerenda
LEIER mesterfödém gerenda, LMF-320</t>
  </si>
  <si>
    <t>32-003-001.11.1.3-0112121</t>
  </si>
  <si>
    <t>Előregyártott födémgerendák elhelyezése
Nagyüzemi előregyártású vízszintes tartószerkezeti elem elhelyezése, előre elkészített gyámolító szerkezetre,kézi erővel, csomóponti kötés nélkül,
térrács betétes födémgerenda elhelyezése,
0,10 t/db tömegig,
vasbeton mesterfödém gerenda
LEIER mesterfödém gerenda, LMF-520</t>
  </si>
  <si>
    <t>32-003-001.11.1.3-0112123</t>
  </si>
  <si>
    <t>Előregyártott födémgerendák elhelyezése
Nagyüzemi előregyártású vízszintes tartószerkezeti elem elhelyezése, előre elkészített gyámolító szerkezetre,kézi erővel, csomóponti kötés nélkül,
térrács betétes födémgerenda elhelyezése,
0,10 t/db tömegig,
vasbeton mesterfödém gerenda
LEIER mesterfödém gerenda, LMF-560</t>
  </si>
  <si>
    <t>32-003-001.11.1.3-0112126</t>
  </si>
  <si>
    <t>Előregyártott födémgerendák elhelyezése
Nagyüzemi előregyártású vízszintes tartószerkezeti elem elhelyezése, előre elkészített gyámolító szerkezetre,kézi erővel, csomóponti kötés nélkül,
térrács betétes födémgerenda elhelyezése,
0,10 t/db tömegig,
vasbeton mesterfödém gerenda
LEIER mesterfödém gerenda, LMF-620</t>
  </si>
  <si>
    <t>32-003-001.11.1.3-0112127</t>
  </si>
  <si>
    <t>32-004-001.1.2.3.1-0141001</t>
  </si>
  <si>
    <t>Béléstestek elhelyezése, kiselemes "kézi" födémekbe gerendák közé habarcsolással Üzemben előregyártott béléstest elhelyezése kiselemes "kézi" födémekbe,gerendák közé, gerendavállakra, a felfekvési egyenetlenséget kiküszöbölő és az együttdolgozást biztosító habarcsréteg bedolgozásával, szimplán kiosztott előfeszített vasbeton gerendák közé, 15 kg/db tömeg felett,
jellemzően beton,
EB típusú béléstest LEIER béléstest EB 60/19</t>
  </si>
  <si>
    <t>Béléstestek elhelyezése, kiselemes "kézi" födémekbe gerendák közé habarcsolással Üzemben előregyártott béléstest elhelyezése kiselemes "kézi" födémekbe,gerendák közé, gerendavállakra, a felfekvési egyenetlenséget kiküszöbölő és az együttdolgozást biztosító habarcsréteg bedolgozásával, szimplán kiosztott előfeszített vasbeton gerendák közé, 15 kg/db tömeg felett,
jellemzően beton,
EB típusú béléstest LEIER béléstest EB 60/19 zárt</t>
  </si>
  <si>
    <t>45-K</t>
  </si>
  <si>
    <t>Előtető, acél zártszelvény vázszerkezettel
15,01-25,0 kg/m2 tömeg között
LINDAB PLX lemez fedéssel és burkolattal</t>
  </si>
  <si>
    <t>45-051-011.K</t>
  </si>
  <si>
    <t>45 Lakatos-szerkezetek elhelyezése</t>
  </si>
  <si>
    <t>Lépcső korlát elhelyezése,(előzetes terv alapján összeállított), 2 sor kapaszkodóval, tartóvázzal, függőleges rudazott kitöltéssel.
Festett kivitelben</t>
  </si>
  <si>
    <t>Padló peremszigetelés elhelyezése úsztatott aljzatbeton esetén, expandált polisztirolhab szigetelő szalaggal NIKECELL RS szegélyelem, 80 mm széles, 5 mm vastag</t>
  </si>
  <si>
    <t>48-007-041.1.1.1.5-0094525</t>
  </si>
  <si>
    <t>Padló hőszigetelő anyag elhelyezése, vízszintes felületen, aljzatbeton alá, úsztató rétegként,
kasírozott poliuretánhab hőszigetelő lemezzel
BACHL PIR SP poliuretán keményhab hőszigetelő lemez, 1250x625x60 mm, hővezetési tényező: Ë= 0,026 W/mK</t>
  </si>
  <si>
    <t>48-007-041.1.1.1.2-0093524</t>
  </si>
  <si>
    <t>Padló hőszigetelő anyag elhelyezése, vízszintes felületen, aljzatbeton alá, úsztató rétegként,
expandált polisztirolhab lemezzel
BACHL Nikecell EPS 100 standard expandált polisztirol keményhab hőszigetelő lemez, 1000x500x40 mm</t>
  </si>
  <si>
    <t>Mennyezet alulról hűlő födém hőszigetelése,
utólag elhelyezve, vízszintes felületen, dűbelezve (rögzítés külön tételben),
expandált polisztirolhab lemezzel
MASTERPLAST Isomaster EPS H-80 expandált polisztirol keményhab hőszigetelő lemez 1000x500x100 mm, cikkszám: 0501-08005000</t>
  </si>
  <si>
    <t xml:space="preserve">ÁFA (27%): </t>
  </si>
  <si>
    <t>4100 Berettyóújfalu, Dózsa Gy. u . 17-19.</t>
  </si>
  <si>
    <t>4100 Berettyóújfalu, Radnóti u. 2. hrsz: 948</t>
  </si>
  <si>
    <t>Óvoda épület építőmesteri munkái</t>
  </si>
  <si>
    <t>Ideiglenes közműellátás kiépítése.</t>
  </si>
  <si>
    <t>Ideiglenes kerítés telepítése- helyszínen tartása</t>
  </si>
  <si>
    <t>Építési terület őrzése</t>
  </si>
  <si>
    <t>Iroda konténertelepítése és helyszínen tartása 2db</t>
  </si>
  <si>
    <t>Általános teendők megvalósulás szakaszában, ellenőrző mérések, épületek műszeres kitűzése, zsinórállás készítése</t>
  </si>
  <si>
    <t>Általános tereprendezési munkák</t>
  </si>
  <si>
    <t>1.) Térburkolat készítése 650m2</t>
  </si>
  <si>
    <t>2.) Parkoló építése 380m2</t>
  </si>
  <si>
    <t>Építőmesteri munkák</t>
  </si>
  <si>
    <t>Berettyóújfalu Város Önkormányzata</t>
  </si>
  <si>
    <t>Óvoda épület építése - infrastruktúra</t>
  </si>
  <si>
    <t>Óvoda épület építése</t>
  </si>
  <si>
    <t>21-004-4.1.1-0210251</t>
  </si>
  <si>
    <t>Talajjavító réteg készítése vonalas létesítményeknél, 3,00 m szélességig vagy építményen belül, homokból Nyers homok NH 0/12 RT, KŐKA, Pécsvárad</t>
  </si>
  <si>
    <t>33 Falazás és egyéb kőművesmunka</t>
  </si>
  <si>
    <t>Horonyvésés, téglafalban, 8 cm˛ keresztmetszetig</t>
  </si>
  <si>
    <t>53 Közműcsatorna-építés</t>
  </si>
  <si>
    <t>81-001-1.3.2.1.1.1.1-0370051</t>
  </si>
  <si>
    <t>81-001-1.3.2.1.1.1.2-0370055</t>
  </si>
  <si>
    <t>81-001-1.3.2.1.1.1.3-0370057</t>
  </si>
  <si>
    <t>81-001-1.3.2.4.2.3-0370679</t>
  </si>
  <si>
    <t>81-002-3.1.1.1.2-0131112</t>
  </si>
  <si>
    <t>PVC lefolyóvezeték szerelése, ragasztott kötésekkel, cső elhelyezése csőidomokkal, szakaszos tömörségi próbával, falhoronyba vagy padlócsatornába (horonyvésés külön tételben), DN 32 PIPELIFE PVC-U sima lefolyócső 32x1,8x2000 mm, KAGL032/2M</t>
  </si>
  <si>
    <t>81-002-3.1.1.1.4-0131114</t>
  </si>
  <si>
    <t>PVC lefolyóvezeték szerelése, ragasztott kötésekkel, cső elhelyezése csőidomokkal, szakaszos tömörségi próbával, falhoronyba vagy padlócsatornába (horonyvésés külön tételben), DN 50 PIPELIFE PVC-U sima lefolyócső 50x1,8x2000 mm, KAGL050/2M</t>
  </si>
  <si>
    <t>81-002-3.1.1.1.7-0131117</t>
  </si>
  <si>
    <t>PVC lefolyóvezeték szerelése, ragasztott kötésekkel, cső elhelyezése csőidomokkal, szakaszos tömörségi próbával, falhoronyba vagy padlócsatornába (horonyvésés külön tételben), DN 100 PIPELIFE PVC-U sima lefolyócső 110x2,2x2000 mm, KAGL110/2M</t>
  </si>
  <si>
    <t>Kétoldalon menetes vagy roppantógyűrűs szerelvény elhelyezése, külső vagy belső menettel, illetve hollandival csatlakoztatva DN 20 gömbcsap, víz- és gázfőcsap MOFÉM AHA Univerzális gömbcsap 3/4" kb. menettel, toldattal, névleges méret 20 mm, sárgaréz, natúr, 16 bar, Kód: 113-0026-00</t>
  </si>
  <si>
    <t>82-009-2.2.2.4-0313662</t>
  </si>
  <si>
    <t>82-009-5.1-0112793</t>
  </si>
  <si>
    <t>82-009-5.1-0118002</t>
  </si>
  <si>
    <t>82-009-9.2.1-0210041</t>
  </si>
  <si>
    <t>82-009-11.1.1.1-0110251</t>
  </si>
  <si>
    <t>82-009-11.1.1.2-0118011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</si>
  <si>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</si>
  <si>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 nemesacél ráccsal, a csempézés idejére merevítő védőfedéllel. Terhelhetőség: 300kg</t>
  </si>
  <si>
    <t>81-004-1.3.3.2.1.1.1-0370051</t>
  </si>
  <si>
    <t>Fűtési vezeték, Ötrétegű cső szerelése, PE-Xc/Alu/PE-Xc, PE-Xc/Al/PE-Xb, PE-Xb/Al/PE-Xb vagy PE-Xb/Al/PE anyagból, préselt vagy szorítógyűrűs csőkötésekkel, cső elhelyezése csőidomok nélkül, szakaszos nyomáspróbával, falhoronyba vagy padlószerkezetbe szerelve (horonyvésés külön tételben), DN 12-ig PIPELIFE RADOPRESS PEX-AL-PEX cső 16x2 mm/50m előszigetelt kék, RP16x2-50-IS-B</t>
  </si>
  <si>
    <t>81-004-1.3.3.2.1.1.3-0370057</t>
  </si>
  <si>
    <t>81-004-1.3.3.2.1.1.4-0370059</t>
  </si>
  <si>
    <t>81-004-1.3.3.4.3.3-0370679</t>
  </si>
  <si>
    <t>82-001-17.1.2-0116131</t>
  </si>
  <si>
    <t>Termosztatikus szelepfej felszerelése radiátorszelepre, hollandival csatlakoztatva HERZ termosztatikus szelepfej beépített érzékelővel, mechanikus elzárás nélkül, HERZ-TS szeleptesthez, fehér színű, Csz: 1.7260.06</t>
  </si>
  <si>
    <t>82-005-22.1.1-0114381</t>
  </si>
  <si>
    <t>Gyengeáramú rendszer</t>
  </si>
  <si>
    <t>12-005-5.1</t>
  </si>
  <si>
    <t>Gumitömlő vezeték világításhoz</t>
  </si>
  <si>
    <t>12-005-7.3</t>
  </si>
  <si>
    <t>Csatlakozóhely főkapcsolóval világítási és erőátviteli mérőhely részére</t>
  </si>
  <si>
    <t>12-005-9.1-0210011</t>
  </si>
  <si>
    <t>Világítás térvilágító lámpatesttel HOFEKA oszlopfejre szerelhető közvilágítási lámpatest 1x80 W QE, 21-11-1177</t>
  </si>
  <si>
    <t>33-063-1.1.1</t>
  </si>
  <si>
    <t>Faláttörés 30x30 cm méretig, téglafalban, 12 cm falvastagságig</t>
  </si>
  <si>
    <t>33-063-3.2.4</t>
  </si>
  <si>
    <t>Horonyvésés, téglafalban, 24,01-50,00 cm² keresztmetszet között</t>
  </si>
  <si>
    <t>33-063-21.1.1</t>
  </si>
  <si>
    <t>Fészekvésés, téglafalban, 0,015 m³-ig</t>
  </si>
  <si>
    <t>33-063-21.4.2</t>
  </si>
  <si>
    <t>Fészekvésés, dobozok részére téglafalban, 100 x 100 mm-es, 50 mm mélységig</t>
  </si>
  <si>
    <t>33-063-31.1</t>
  </si>
  <si>
    <t>Mérési jelölés, kirajzolás horonyvéséshez</t>
  </si>
  <si>
    <t>33-063-32.1</t>
  </si>
  <si>
    <t>Mérési jelölés, kirajzolás dobozhely részére</t>
  </si>
  <si>
    <t>71 Villanyszerelés - VÉDŐCSÖVEZÉS</t>
  </si>
  <si>
    <t>71-001-004.1-0540780</t>
  </si>
  <si>
    <t>Flexibilis halogénmentes védőcső elhelyezése tartószerkezetre idomok nélkül, Külső átmérő 11-16 mm KOPOS Monoflex halogénmentes flexibilis védőcső, D16, Cikkszám: 1416EHFPP</t>
  </si>
  <si>
    <t>71-001-004.3-0540783</t>
  </si>
  <si>
    <t>Flexibilis halogénmentes védőcső elhelyezése tartószerkezetre idomok nélkül, Külső átmérő 30-48 mm KOPOS Monoflex halogénmentes flexibilis védőcső, D32, Cikkszám: 1432HFPP</t>
  </si>
  <si>
    <t>71-001-001.1.1.2.3-0540791</t>
  </si>
  <si>
    <t>Merev, simafalú műanyag védőcső  elhelyezése,elágazó dobozokkal, előre elkészített falhoronyba, vékonyfalú kivitelben, gyenge mechanikai igénybevételre, Névleges méret: 36-48 mm  KOPOS halogénmentes merev védőcső, D50, 3m, Cikkszám: 1550HF</t>
  </si>
  <si>
    <t>71-001-001.5.2-K</t>
  </si>
  <si>
    <t>Merev, simafalú műanyag védőcső elhelyezése,elágazó dobozokkal,
aljzatba, vastagfalú műanyag csőből horonyvésés és dobozelhelyezése nélkül,
Symalen D32 védőcső</t>
  </si>
  <si>
    <t>71-001-11.1.1-0123021</t>
  </si>
  <si>
    <t>Elágazó doboz illetve szerelvénydoboz elhelyezése, süllyesztve, fészekvésés nélkül, Névleges méret: Ø65 mm, 2xØ65 mm KAISER szerelvénydoboz téglafalba, ömlesztett kiszerelés, R: 1055-31</t>
  </si>
  <si>
    <t>71-001-11.1.2-K</t>
  </si>
  <si>
    <t>Elágazó doboz illetve szerelvénydoboz elhelyezése, süllyesztve, fészekvésés nélkül, Névleges méret: 70, 80, 100, 150, 200 mm 87, 107, 159, 240, 238 mm (70 - 300 mm) ABB 100×100mm kötődoboz</t>
  </si>
  <si>
    <t>71-003-009</t>
  </si>
  <si>
    <t>Szerelési anyagok Vezetékösszekötők elhelyezése
WAGO 3×2,5 mm2</t>
  </si>
  <si>
    <t>Szerelési anyagok Vezetékösszekötők elhelyezése
WAGO 5×2,5 mm2</t>
  </si>
  <si>
    <t>71 Villanyszerelés - VEZETÉKEK</t>
  </si>
  <si>
    <t>71-002-032.5-0236407</t>
  </si>
  <si>
    <t>Gumiköpenyes kábel fektetése kézi erővel, közepes mechanikai igénybevételre,kábel árokba vagy kábelcsatornába (gépek bekötéséhez is),
tömeghatár: 1,51-2,50 kg/m
H07RN-F 450/750V gumiköpenyes vezeték 4x 25 mm2, rézérrel (GT)</t>
  </si>
  <si>
    <t>71-002-021.1-0221522</t>
  </si>
  <si>
    <t>Kábelszerű vezeték elhelyezéseelőre elkészített tartószerkezetre, 1-12 erű rézvezetővel,elágazó dobozokkal és kötésekkel, szigetelési elenállás méréssel,a szerelvényekhez csatlakozó vezetékvégek bekötése nélkül,
keresztmetszet: 0,5-2,5 mm˛
NYM 300/500V 3x 2,5 mm2, tömör rézvezetővel (MBCu)</t>
  </si>
  <si>
    <t>71-002-021.1-0221521</t>
  </si>
  <si>
    <t>Kábelszerű vezeték elhelyezéseelőre elkészített tartószerkezetre, 1-12 erű rézvezetővel,elágazó dobozokkal és kötésekkel, szigetelési elenállás méréssel,a szerelvényekhez csatlakozó vezetékvégek bekötése nélkül,
keresztmetszet: 0,5-2,5 mm˛
NYM 300/500V 3x 1,5 mm2, tömör rézvezetővel (MBCu)</t>
  </si>
  <si>
    <t xml:space="preserve"> 71-002-001.1-0210002</t>
  </si>
  <si>
    <t>Szigetelt vezeték elhelyezése védőcsőbe húzvavagy vezetékcsatornába fektetve, rézvezetővel, leágazó kötésekkel,szigetelés ellenállás méréssel,a szerelvényekhez csatlakozó vezetékvégek bekötése nélkül, keresztmetszet: 0,5-2,5 mm˛
H07V-U 450/750V 1x1,5 mm2, tömör rézvezetővel (MCu)</t>
  </si>
  <si>
    <t>71-002-001.1-0210003</t>
  </si>
  <si>
    <t>Szigetelt vezeték elhelyezése védőcsőbe húzvavagy vezetékcsatornába fektetve, rézvezetővel, leágazó kötésekkel,szigetelés ellenállás méréssel,a szerelvényekhez csatlakozó vezetékvégek bekötése nélkül, keresztmetszet: 0,5-2,5 mm˛
H07V-U 450/750V 1x2,5 mm2, tömör rézvezetővel (MCu)</t>
  </si>
  <si>
    <t>71 Villanyszerelés - ELOSZTÓSZEKRÉNYEK ÉS MÉRŐHELYEK</t>
  </si>
  <si>
    <t>71-009-013.2-0622179</t>
  </si>
  <si>
    <t>71 Villanyszerelés - SZERELVÉNYEK</t>
  </si>
  <si>
    <t>71-005-001.1.1.1-0564341K</t>
  </si>
  <si>
    <t>71-005-001.11.1.1.1-0232072K</t>
  </si>
  <si>
    <t xml:space="preserve">Komplett világítási szerelvények;
Csatlakozóaljzat elhelyezése, süllyesztve, 16A,
földelt, egyes csatlakozóaljzat (2P+F)
 SCHNEIDER "ANYA" komplett 2P+F aljzat, rugós, fehér </t>
  </si>
  <si>
    <t>72-021-K</t>
  </si>
  <si>
    <t>Mozgáskorlátozott segélyhívó rendszer kiépítése az akadálymentes WC-be a folyosóra történő hang és fényjelzéssel, nyugtázó gombbal.</t>
  </si>
  <si>
    <t>71-010-002.2.2-0141043</t>
  </si>
  <si>
    <t>71-010-003.1.1.2.2-0140346K</t>
  </si>
  <si>
    <t>71-010-12.11.1.1.2-0213514</t>
  </si>
  <si>
    <t>71-011-005.2.1-0620995</t>
  </si>
  <si>
    <t>71 Villanyszerelés - VILLÁMVÉDELEM</t>
  </si>
  <si>
    <t>71-013-7.4</t>
  </si>
  <si>
    <t>71 Villanyszerelés - JEGYZŐKÖNYVEK</t>
  </si>
  <si>
    <t>71-013-9</t>
  </si>
  <si>
    <t>Villám és érintésvédelmi mérés és jegyzőkönyv készítése</t>
  </si>
  <si>
    <t>71-K</t>
  </si>
  <si>
    <t xml:space="preserve"> Fénymérés és jegyzőkönyv készítése</t>
  </si>
  <si>
    <t>71-002-021.1-0221561</t>
  </si>
  <si>
    <t>Kábelszerű vezeték elhelyezéseelőre elkészített tartószerkezetre, 1-12 erű rézvezetővel,elágazó dobozokkal és kötésekkel, szigetelési elenállás méréssel,a szerelvényekhez csatlakozó vezetékvégek bekötése nélkül, keresztmetszet: 0,5-2,5 mm˛
NYM 300/500V 5x 1,5 mm2, tömör rézvezetővel (MBCu)</t>
  </si>
  <si>
    <t>TR 36W×1 Inverter biztonsági világításhoz</t>
  </si>
  <si>
    <t>3.) Utcai kerítés felújítása 127m</t>
  </si>
  <si>
    <t>36-000-001.4</t>
  </si>
  <si>
    <t>Bontások
Vakolat leverése
lábazati cementvakolat 5 cm vastagságig
Referencia ár: 1953,6 Ft/m2   Anyag ár: 0 Ft/m2</t>
  </si>
  <si>
    <t>36-007-009.1.1-0414722</t>
  </si>
  <si>
    <t>Lábazati vakolatok; lábazati alapvakolat felhordása kézi erővel, 2 cm vastagságban
LB-Knauf Lábazati alapvakolat, fagyálló, Cikkszám: 212111
Referencia ár: 3049,4 Ft/m2   Anyag ár: 1673 Ft/m2</t>
  </si>
  <si>
    <t>31-000-002.2.1</t>
  </si>
  <si>
    <t>15-001-002</t>
  </si>
  <si>
    <t>Kerítés lábazat bontása, 15-25 cm vastagság között,
C16/20 betonminőségig
Referencia ár: 34088,1 Ft/m3   Anyag ár: 0 Ft/m3</t>
  </si>
  <si>
    <t>Meglévő kerítésbetétek leszerelése, műhelyben történő felújítása, festés előkészítése, műhely alapozása</t>
  </si>
  <si>
    <t>Személybejáró kapu készítése, a meglévő kerítésbetétekhez illeszkedő kialakítással, acélcsőből 1,1m szélességben, műhely alapozott kivitelben, szerelvényezve.</t>
  </si>
  <si>
    <t>Úszó-tolókapu készítése, a meglévő kerítésbetétekhez illeszkedő kialakítással, acélcsőből 5m szélességben, műhely alapozott kivitelben, szerelvényezve.</t>
  </si>
  <si>
    <t>45-004.K</t>
  </si>
  <si>
    <t>45-003.K</t>
  </si>
  <si>
    <t>47-021-031.3.1-0130365</t>
  </si>
  <si>
    <t>Acélfelületek átvonó festése
rácson, korláton, kerítésen, sodronyhálón
műgyanta kötőanyagú, oldószeres festékkel
Trinát magasfényű zománcfesték, szürke 200,EAN: 5995061119141</t>
  </si>
  <si>
    <t>Napelemes rendszer:</t>
  </si>
  <si>
    <t>NAPELEMES RENDSZER</t>
  </si>
  <si>
    <t>75-061-001.1.1.1.2</t>
  </si>
  <si>
    <t>75 Megújuló energiahasznosító berendezések</t>
  </si>
  <si>
    <t>Hálózatra kapcsolt napelemes (fotovoltaikus) rendszerek
Napenergia hasznosítása - villamos hálózatra kapcsolt napelemes rendszerek telepítése, az épület villamos energiarendszerére csatlakoztatva,
polikristályosos napelem,
cseréptetőre telepítve kompletten,
egyfázisú napelemes rendszer,
4 kW-os komplett napelem rendszer (kulcsrakész)
A rendszer tartalma:
- 16 db 255W-os Amerisolar elsőosztályú napelem modul 12+12+30 év garanciával.
- 1 db Growatt 4400TL  egyfázisú inverter
- 4 db tartószerkezet szett,
- 1 db AC és DC túlfeszültség és túláram védelem IP65-ös dobozban
- 4mm2-es szolár vezeték
- MC4 csatlakozó
- AC vezeték
- 16mm2 földelés vezeték EPH csatlakozáshoz.
- Kivitelezés,telepítés,beüzemelés</t>
  </si>
  <si>
    <t>45-004-034-K</t>
  </si>
  <si>
    <t>Lakossági táblás kerítésrendszer szerelése,oszlopok, valamint mezők folyamatos elhelyezésével
60/40 zártszelvény oszlopok,20/20  szögacél keretre szerelt panelhálós kerítésbetétekkel, festett kivitelben.</t>
  </si>
  <si>
    <t>21-004-008.2.K</t>
  </si>
  <si>
    <t>Rézsűképzés a kikerülő föld szállítóeszközre való felrakásával,gépi erővel, kiegészítő kézi munkával,
töltésrézsűn, bármely talajban</t>
  </si>
  <si>
    <t>Meglévő beton oszlopos, drótfonatos kerítés bontása</t>
  </si>
  <si>
    <t>Meglévő br. 18 m2-es kerti tároló épület bontása, törmelék elszállítása</t>
  </si>
  <si>
    <t>5.) Kerti tároló épület</t>
  </si>
  <si>
    <t>31-K</t>
  </si>
  <si>
    <t>35-K</t>
  </si>
  <si>
    <t>Meglévő hatszög alakú kerti fa építmény áthelyezési munkái, új esésvédő réteg kialakítással, alapozással.</t>
  </si>
  <si>
    <t>54-K</t>
  </si>
  <si>
    <t>Meglévő közmű csatlakozási beton akna bontása, új akna építése az organizációs terveknek megfelelő helyen az eredetivel megegyező méretben és kivitelben kb 2m3-es űrtartalommal.</t>
  </si>
  <si>
    <t>72-001.K</t>
  </si>
  <si>
    <t>72-061.K</t>
  </si>
  <si>
    <t>72-031.K</t>
  </si>
  <si>
    <t>72-K</t>
  </si>
  <si>
    <t>LOOP kábel fektetése padlószegély csatornába a tornaszoba helyiségben</t>
  </si>
  <si>
    <t>Indukciós jelerősítő beszerzése
Monacor LA-200 aktív hurokerősítő 
hurokáram: 7A (csúcsban)
hurokellenállás: 0,2-2 Ohm
terem méret: 200 m2-ig
mikrofon bemenet: 1,6mV/2,6kOhm
vonal bemenet: 630mV/6,5kOhm
tápfeszültség: 230V/50Hz/150VA
méret: 482 x 280 x 88 mm</t>
  </si>
  <si>
    <t xml:space="preserve">Tartozékok indukciós jelerősítőhöz:
LR-150 mikrofon </t>
  </si>
  <si>
    <t>Tartozékok indukciós jelerősítőhöz:
Monacor LR-200 indukciós vevő - ellenőrző készülék 
tápfeszültség: 9V-os elemről
kimeneti csatlakozó, a fej-fülhallgatónak: 3,5-ös Jack
méret: 63 x 100 x 29 mm
tömeg: 100 g</t>
  </si>
  <si>
    <t>35-001-1.5-K</t>
  </si>
  <si>
    <r>
      <t>Fa falszerkezet bármely rendszerben faragott (fűrészelt) fából, 0,037-0,042 m</t>
    </r>
    <r>
      <rPr>
        <vertAlign val="super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/m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bedolgozott famennyiség között Fűrészelt gerenda 150x200-300x300 mm 3-6.5 m I.o</t>
    </r>
  </si>
  <si>
    <t>Beton pontalap készítése C16-24/KK minőségű betonból</t>
  </si>
  <si>
    <t>34-002-001.2.1-0991002</t>
  </si>
  <si>
    <t>Egyhéjú tetőfedés profilos fémlemez elemekből,
teherhordó vázszerkezet gerendáira terítve,önfúró csavarokkal rögzítve,4,0 m˛/db táblaméretig,
20 mm hullámmagasságú filcbevonatos tetőprofilból
LINDAB LTP 20/0,5 filcbevonatos profil horganyzott + 25 ?m poliészter bevonat standard színben</t>
  </si>
  <si>
    <t>Deszkázás eresz és fal deszkázás gyalult, hornyolt deszkával, hajópadlóval</t>
  </si>
  <si>
    <t>6.) Csapadékvíz elvezető rendszer</t>
  </si>
  <si>
    <t>34 Fém- és könnyű épületszerkezetek szerelése</t>
  </si>
  <si>
    <t>34-001-003.1</t>
  </si>
  <si>
    <t>34-001-004.2</t>
  </si>
  <si>
    <t>Acél tartószerkezetek (első- és másodrendű teherhordó szerkezetek)
Acél oszlop szerelése
tömör szelvényből, 200 kg/db tömegig
HEA 100 oszlopok</t>
  </si>
  <si>
    <t>Acél tartószerkezetek (első- és másodrendű teherhordó szerkezetek)
Rácsos vagy tömör acéltartók beemeléseés elhelyezése,
szerelési kapcsolattal,200 kg/db tömegig
HEA 140 gerendák</t>
  </si>
  <si>
    <t>Monolit gerendák zsaluzása</t>
  </si>
  <si>
    <t>Előregyártott nyomottöv nélküli nyílásáthidaló elhelyezése, tartószerkezetre, csomóponti kötés nélkül, 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 POROTHERM A-12 kerámia burkolatú nyílásáthidaló, 1,50 m</t>
  </si>
  <si>
    <t>Előregyártott födémgerendák elhelyezése
Nagyüzemi előregyártású vízszintes tartószerkezeti elem elhelyezése, előre elkészített gyámolító szerkezetre,kézi erővel, csomóponti kötés nélkül,
térrács betétes födémgerenda elhelyezése,
0,10 t/db tömegig,
vasbeton mesterfödém gerenda
LEIER mesterfödém gerenda, LMF-660</t>
  </si>
  <si>
    <t>39-003-001.1.1.2.1-2210211</t>
  </si>
  <si>
    <t xml:space="preserve">Szerelt gipszkarton álmennyezet fém vázszerkezetre,csavarfejek és illesztések alapglettelve (Q2 minőségben), nem látszó bordázattal,  50 cm bordatávolsággal (CD50/27),
10 m˛ összefüggő felületig, 1 rtg. impregnált
12,5 mm vtg. gipszkarton borítással
KNAUF HA 13 impregnált építőlemez, 12,5 mm HRAK 1250/2000, direkt függesztővel, Cikkszám: 36307120
</t>
  </si>
  <si>
    <t>Szerelt gipszkarton álmennyezet fém vázszerkezetre,csavarfejek és illesztések alapglettelve (Q2 minőségben), nem látszó bordázattal, 50 cm bordatávolsággal (CD50/27),
10 m˛ összefüggő felület felett, 1 rtg. normál
12,5 mm vtg. gipszkarton borítással
KNAUF A 13 normál építőlemez, 12,5 mm HRAK 1250/2000, direkt függesztővel, Cikksz: 31307120</t>
  </si>
  <si>
    <t>Oldalfalvakolat vagy mennyezetvakolat készítése, kézi felhordással, zsákos kiszerelésű szárazhabarcsból, sima, normál mész-cement vakolat, 1 cm vastagságban LB-Knauf PRÉMIUM kézi alapvakolat, Cikkszám:</t>
  </si>
  <si>
    <t>39-003-021.4.2-0092087</t>
  </si>
  <si>
    <t>Kiegészítő és mellékmunkák, felár szálas hőszigetelés elhelyezésére,álmennyezet felett,
40 mm vastagság felett
ROCKWOOL Airrock ND kőzetgyapot lemez, fekete üvegfátyol kasírozással 100 mm</t>
  </si>
  <si>
    <t>39-003-021.4.2-0092089</t>
  </si>
  <si>
    <t>Kiegészítő és mellékmunkák, felár szálas hőszigetelés elhelyezésére,álmennyezet felett,
40 mm vastagság felett
ROCKWOOL Airrock ND kőzetgyapot lemez, fekete üvegfátyol kasírozással 150 mm</t>
  </si>
  <si>
    <t>4.) Új kerítés építése szomszéd felől kb 56,5m</t>
  </si>
  <si>
    <t>Meglévő beton lábazatos, acél oszlopos, ponthegesztett hálós betétes kerítés bontása</t>
  </si>
  <si>
    <t xml:space="preserve">Kerítés lábazat kétoldalas zsaluzása fa zsaluzattal, max. 0,8 m magasságig
</t>
  </si>
  <si>
    <t>Beüzemelés, programozás, dokumentálás, oktatás</t>
  </si>
  <si>
    <r>
      <rPr>
        <b/>
        <sz val="8"/>
        <rFont val="Calibri"/>
        <family val="2"/>
        <charset val="238"/>
        <scheme val="minor"/>
      </rPr>
      <t>ATS-10SET mobil indukciós hurokerősítő szett</t>
    </r>
    <r>
      <rPr>
        <sz val="8"/>
        <rFont val="Calibri"/>
        <family val="2"/>
        <charset val="238"/>
        <scheme val="minor"/>
      </rPr>
      <t xml:space="preserve">, mobil akadálymentesítéshez 
</t>
    </r>
    <r>
      <rPr>
        <b/>
        <sz val="8"/>
        <rFont val="Calibri"/>
        <family val="2"/>
        <charset val="238"/>
        <scheme val="minor"/>
      </rPr>
      <t xml:space="preserve">ATS-10R: </t>
    </r>
    <r>
      <rPr>
        <sz val="8"/>
        <rFont val="Calibri"/>
        <family val="2"/>
        <charset val="238"/>
        <scheme val="minor"/>
      </rPr>
      <t xml:space="preserve">
16 választható csatorna, beépített mikrofon; plusz elektrét csíptetős mikrofonnal szállítva; akkufeszültség indikátor; Be/Standby/Ki üzemmódok
hangerőszabályzó, övcsíptető;
tápellátás 2db 1,2V NiMH ceruza akkumulátorról (AA, tartozék);
adóteljesítmény: 10mW (EIRP)
hatótávolság: 50m; méretei: 92 x 65 x 25 mm
</t>
    </r>
    <r>
      <rPr>
        <b/>
        <sz val="8"/>
        <rFont val="Calibri"/>
        <family val="2"/>
        <charset val="238"/>
        <scheme val="minor"/>
      </rPr>
      <t xml:space="preserve">ATS-10TM: </t>
    </r>
    <r>
      <rPr>
        <sz val="8"/>
        <rFont val="Calibri"/>
        <family val="2"/>
        <charset val="238"/>
        <scheme val="minor"/>
      </rPr>
      <t xml:space="preserve">
kivitel 16 választható csatorna, beépített mikrofon, plusz elektrét csíptetős mikrofonnal szállítva, övcsíptető
kijelző akkufeszültség indikátor
kezelőszervek Be/Standby/Ki üzemmódok, hangerőszabályzó,
tápellátás 2db 1,2V NiMH ceruzaakkumulátorról (AA, tartozék), vagy elemről; adóteljesítmény 10mW (EIRP)
hatótávolság 50m; méretei 92 x 65 x 25mm</t>
    </r>
  </si>
  <si>
    <t>74-K</t>
  </si>
  <si>
    <t>Acél tartószerkezetek (első- és másodrendű teherhordó szerkezetek)
Rácsos vagy tömör acéltartók beemeléseés elhelyezése,
szerelési kapcsolattal,200 kg/db tömegig
HEA 180 gerendák</t>
  </si>
  <si>
    <t>ÉPÍTŐMESTERI MUNKÁK</t>
  </si>
  <si>
    <t>VILLANYSZERELÉS</t>
  </si>
  <si>
    <t>Óvoda épület napelemes rendszer</t>
  </si>
  <si>
    <t>Beltéri információs táblák és ajtótáblák- feliratok gyártása és elhelyezése AKM. tervfejezet szerint.</t>
  </si>
  <si>
    <t>42-042-012.1-0314505</t>
  </si>
  <si>
    <t>PVC-sportburkolat fektetése szabványos, kiegyenlített aljzatra,
habosított, heterogén PVC-lemezből (ragasztó anyag külön tételben kiírva)
Lentex Sport PVC burkolat, 4 mm vastag, 2 m széles, 15 m hosszú tekercsben, 7 szín, T kopásállóság, C?fi -s1, DS</t>
  </si>
  <si>
    <t>77-K</t>
  </si>
  <si>
    <t>Meglévő villanyoszlop áthelyezése</t>
  </si>
  <si>
    <t>Födém; hőszigetelő anyag elhelyezése, vízszintes felületen, nem járható födémre,
EPS30 szigetelőlap, 22cm vtgban</t>
  </si>
  <si>
    <t>Homlokzati hőszigetelés, 
lépcsős él-képzésű, normál homlokzati EPS hőszigetelő lapokkal, ragasztóporból képzett ragasztóba, tagolatlan, sík, függőleges falon
MASTERPLAST Isomaster EPS-H 80 expandált polisztirol keményhab hőszigetelő lemez, 1000×500×150 mm,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</si>
  <si>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75x210 cm (B1b és B1j)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</si>
  <si>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90x210 cm (B2b és B2j)</t>
  </si>
  <si>
    <t>45-001-031.1.1.1.1-K</t>
  </si>
  <si>
    <t>Tűzgátló ajtóelem beépítése,
sarok-, gipszkarton-, falazós-, blokktokkal, tömítőprofillal, tűzgátló kilincsgarnitúrával, önzáródó kivitelben, biztonsági csapokkal, porszórt alapozással, (RAL9010) egyszárnyú kivitelben,
30 perces tűzgátlási értékkel (EI30)
IDRA EI30 tűzgátló ajtó 90×210cm (B2jT  DEI30-C/3)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</si>
  <si>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105x210 cm (B3b és B3j)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</si>
  <si>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180x210 cm (B4k)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</si>
  <si>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180×260 cm (B5kj)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</si>
  <si>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300x210 cm harmónika (B6km)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</si>
  <si>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szerelvényezve, 75x210 cm (B7b)</t>
  </si>
  <si>
    <t>Fa válaszfalak
WC elő- és oldalfal elhelyezése
Paravánok felnőtt wc ajtóval (W1; W2; W3)</t>
  </si>
  <si>
    <t>Beépített bútorok, takarítószeres szekrények gyártása és elhelyezése (SZ1) 180*127*50cm</t>
  </si>
  <si>
    <t>Beépített bútorok, takarítószeres szekrények gyártása és elhelyezése (SZ2) 140*300*50cm</t>
  </si>
  <si>
    <t>Műanyag kültéri ablakokhoz EHA 20-90 típusú higroszabályozású légbevezető elhelyezése</t>
  </si>
  <si>
    <t>Lépcső kapaszkodó elhelyezése,(előzetes terv alapján összeállított), 2 sor kapaszkodóval, tartóvázzal, Festett kivitelben</t>
  </si>
  <si>
    <t>Műanyag kültéri nyílászárók elhelyezése előre kihagyott falnyílásba, hőszigetelt, fokozott légzárású bejárati ajtó, 7 kamrás Horizont Ps- Penta Plus profilból U=1,1W/m2K  mérete: 165*210cm (H1; H2 és P2j)</t>
  </si>
  <si>
    <t>Műanyag beltéri nyílászárók elhelyezése előre kihagyott falnyílásba, 7 kamrás Horizont Ps- Penta Plus profilból 4-16-4 normál üvegezéssel
Fix bevilágító ablak 400/90cm (HB3)</t>
  </si>
  <si>
    <t>Műanyag beltéri nyílászárók elhelyezése előre kihagyott falnyílásba, 7 kamrás Horizont Ps- Penta Plus profilból 4-16-4 normál üvegezéssel
Átadó ablak 100/150cm felfelé toló (HB2t)</t>
  </si>
  <si>
    <t>Műanyag kültéri nyílászárók elhelyezése előre kihagyott falnyílásba, hőszigetelt, fokozott légzárású bejárati ajtó, 7 kamrás Horizont Ps- Penta Plus profilból U=1,1W/m2K  mérete: 105*210cm (P2j és P2b)</t>
  </si>
  <si>
    <t>Tűzgátló ajtóelem beépítése,
sarok-, gipszkarton-, falazós-, blokktokkal, tömítőprofillal, tűzgátló kilincsgarnitúrával, önzáródó kivitelben, biztonsági csapokkal, porszórt alapozással, (RAL9010) kétszárnyú kivitelben,
30 perces tűzgátlási értékkel (EI30)
IDRA EI30 tűzgátló ajtó 140×210cm (P4kjT  D EI 15)</t>
  </si>
  <si>
    <t>Tűzgátló ajtóelem beépítése,
sarok-, gipszkarton-, falazós-, blokktokkal, tömítőprofillal, tűzgátló kilincsgarnitúrával, önzáródó kivitelben, biztonsági csapokkal, porszórt alapozással, (RAL9010) kétszárnyú kivitelben,
30 perces tűzgátlási értékkel (EI30)
IDRA EI30 tűzgátló ajtó 75×110cm (P5jT  D EI 15)</t>
  </si>
  <si>
    <t>Műanyag kültéri nyílászárók elhelyezése előre kihagyott falnyílásba, hőszigetelt, fokozott légzárású kukatároló ajtó, 7 kamrás Horizont Ps- Penta Plus profilból U=1,1W/m2K  mérete: 90*240cm (P1b)</t>
  </si>
  <si>
    <t>Műanyag kültéri nyílászárók, hőszigetelt, fokozott légzárású ablak elhelyezése előre kihagyott falnyílásba,  7 kamrás Horizont Ps- Penta Plus profilból U=1,1W/m2K  mérete: 60*60cm (H3)</t>
  </si>
  <si>
    <t>Műanyag kültéri nyílászárók, hőszigetelt, fokozott légzárású ablak elhelyezése előre kihagyott falnyílásba,  7 kamrás Horizont Ps- Penta Plus profilból U=1,1W/m2K  mérete: 60*150 cm (H4)</t>
  </si>
  <si>
    <t>Műanyag kültéri nyílászárók, hőszigetelt, fokozott légzárású ablak elhelyezése előre kihagyott falnyílásba,  7 kamrás Horizont Ps- Penta Plus profilból U=1,1W/m2K  mérete: 100*90 cm (H5)</t>
  </si>
  <si>
    <t>Műanyag kültéri nyílászárók, hőszigetelt, fokozott légzárású ablak elhelyezése előre kihagyott falnyílásba,  7 kamrás Horizont Ps- Penta Plus profilból U=1,1W/m2K  mérete: 100*120 cm (H6)</t>
  </si>
  <si>
    <t>Műanyag kültéri nyílászárók, hőszigetelt, fokozott légzárású ablak elhelyezése előre kihagyott falnyílásba,  7 kamrás Horizont Ps- Penta Plus profilból U=1,1W/m2K  mérete: 100*140 cm (H7)</t>
  </si>
  <si>
    <t>Műanyag kültéri nyílászárók, hőszigetelt, fokozott légzárású ablak elhelyezése előre kihagyott falnyílásba,  7 kamrás Horizont Ps- Penta Plus profilból U=1,1W/m2K  mérete: 100*150 cm (H8)</t>
  </si>
  <si>
    <t>Műanyag kültéri nyílászárók, hőszigetelt, fokozott légzárású ablak elhelyezése előre kihagyott falnyílásba,  7 kamrás Horizont Ps- Penta Plus profilból U=1,1W/m2K  mérete: 100*180 cm (H9)</t>
  </si>
  <si>
    <t>Műanyag kültéri nyílászárók, hőszigetelt, fokozott légzárású ablak elhelyezése előre kihagyott falnyílásba,  7 kamrás Horizont Ps- Penta Plus profilból U=1,1W/m2K  mérete: 100*210 cm (H10)</t>
  </si>
  <si>
    <t>Műanyag kültéri nyílászárók, hőszigetelt, fokozott légzárású ablak elhelyezése előre kihagyott falnyílásba,  7 kamrás Horizont Ps- Penta Plus profilból U=1,1W/m2K  mérete: 120*150 cm (H12)</t>
  </si>
  <si>
    <t>Műanyag kültéri nyílászárók, hőszigetelt, fokozott légzárású ablak elhelyezése előre kihagyott falnyílásba,  7 kamrás Horizont Ps- Penta Plus profilból U=1,1W/m2K  mérete: 120*180 cm (H13)</t>
  </si>
  <si>
    <t>Műanyag kültéri nyílászárók, hőszigetelt, fokozott légzárású ablak elhelyezése előre kihagyott falnyílásba,  7 kamrás Horizont Ps- Penta Plus profilból U=1,1W/m2K  mérete: 130*150 cm (H14)</t>
  </si>
  <si>
    <t>Műanyag beltéri nyílászárók elhelyezése előre kihagyott falnyílásba, 7 kamrás Horizont Ps- Penta Plus profilból 4-16-4 normál üvegezéssel
Fix ablak 100/120cm (HB1)</t>
  </si>
  <si>
    <t>Fa tetőtéri ablak,
borovi fenyőből, rétegragasztott tokkal, szárnnyal,
középső tengely körül forduló, 15° és 90° közötti hajlásszögű tetőbe,beépített szellőzővel, alumínium külső borítással, kivehető és tisztítható szűrőbetéttel, zárt állapotban is szellőztethető,
több lakkréteggel felületkezelve, eletromos működtetési lehetőséggel,
klíma plusz üveg, Méretkód: C02, C04, F04, F06, F08, M04, M06 (1 m2 alatt)
GGL típusú VELUX tetőtéri ablak, Fa, C02. Az ablak tokkülmérete: 55x78 cm., Termékkód: GGL C02 3060 (T1)</t>
  </si>
  <si>
    <t>Fa tetőtéri ablak,
borovi fenyőből, rétegragasztott tokkal, szárnnyal,
középső tengely körül forduló, 15° és 90° közötti hajlásszögű tetőbe,beépített szellőzővel, alumínium külső borítással, kivehető és tisztítható szűrőbetéttel, zárt állapotban is szellőztethető,
több lakkréteggel felületkezelve, eletromos működtetési lehetőséggel,
klíma plusz üveg, Méretkód: M08, M10, P06, P08, P10, S06, S08, S10, U08, U10 (1 m2 felett)
GGL típusú VELUX tetőtéri ablak, Fa, M08. Az ablak tokkülmérete: 78x140 cm., Termékkód: GGL M08 3060
(T2)</t>
  </si>
  <si>
    <t>Szerelt gipszkarton álmennyezet fém vázszerkezetre,csavarfejek és illesztések alapglettelve (Q2 minőségben), nem látszó bordázattal, 50 cm bordatávolsággal (CD50/27),
10 m˛ összefüggő felület felett, 1 rtg. normál
12,5 mm vtg. gipszkarton borítással
KNAUF A 13 normál építőlemez, 12,5 mm HRAK 1250/2000, direkt függesztővel, Cikksz: 31307120
(Földszinten: előcsarnok, akm.fogadó/inf.hsg, közlekedő, g.folyosó) mennyezeten futó gépészeti és elektromos gerincvezetékek takarására</t>
  </si>
  <si>
    <t>Munkaárok földkiemelése közmű nélküli területen, gépi erővel, kiegészítő kézi munkával, bármely konzisztenciájú, I-IV. oszt. talajban, dúcolás nélkül, 3,0 m˛ szelvényig</t>
  </si>
  <si>
    <t>21-008-2.3.1</t>
  </si>
  <si>
    <t>Tömörítés bármely tömörítési osztályban gépi erővel, vezeték felett és mellett, tömörségi fok: 85%</t>
  </si>
  <si>
    <t>53-001-31.2.1-0133002</t>
  </si>
  <si>
    <t>Egyoldalon tokos műanyag csatornacső beépítése földárokba, gumigyűrűs kötéssel, csőidomok nélkül, 2,00 m hosszú csövekből, külső csőátmérő: 110 mm M-WAVIN KG 110 PVC csatornacső, D = 110 mm, DN 110/2 m, CCCM211</t>
  </si>
  <si>
    <t>53-001-31.2.2-0133012</t>
  </si>
  <si>
    <t>Egyoldalon tokos műanyag csatornacső beépítése földárokba, gumigyűrűs kötéssel, csőidomok nélkül, 2,00 m hosszú csövekből, külső csőátmérő: 125 mm M-WAVIN KG 125 PVC csatornacső, D = 125 mm, DN 125/2 m, CCCM212</t>
  </si>
  <si>
    <t>53-001-31.2.3-0133022</t>
  </si>
  <si>
    <t>Egyoldalon tokos műanyag csatornacső beépítése földárokba, gumigyűrűs kötéssel, csőidomok nélkül, 2,00 m hosszú csövekből, külső csőátmérő: 150-160 mm M-WAVIN KG 160 PVC csatornacső, D = 160 mm, DN 160/2 m, CCCM216</t>
  </si>
  <si>
    <t>53-001-32.1.1-0236021</t>
  </si>
  <si>
    <t>Műanyag, tokos csatornacső idom beépítése földárokba, gumigyűrűs kötéssel, külső csőátmérő: 250 mm-ig, külső csőátmérő: 110 mm WAVIN csatorna ív idom 45°, KGB 110x45°, CCI411</t>
  </si>
  <si>
    <t>53-001-32.1.1-0236041</t>
  </si>
  <si>
    <t>Műanyag, tokos csatornacső idom beépítése földárokba, gumigyűrűs kötéssel, külső csőátmérő: 250 mm-ig, külső csőátmérő: 110 mm WAVIN csatorna ív idom 87,5°, KGB 110x87°, CCI811</t>
  </si>
  <si>
    <t>53-001-32.1.1-0236259</t>
  </si>
  <si>
    <t>Műanyag, tokos csatornacső idom beépítése földárokba, gumigyűrűs kötéssel, külső csőátmérő: 250 mm-ig, külső csőátmérő: 110 mm WAVIN KGRE tisztító nyílás 110 mm, CCTU11</t>
  </si>
  <si>
    <t>53-001-32.1.2-0236022</t>
  </si>
  <si>
    <t>Műanyag, tokos csatornacső idom beépítése földárokba, gumigyűrűs kötéssel, külső csőátmérő: 250 mm-ig, külső csőátmérő: 125 mm WAVIN csatorna ív idom 45°, KGB 125x45°, CCI412</t>
  </si>
  <si>
    <t>53-001-32.1.2-0236162</t>
  </si>
  <si>
    <t>Műanyag, tokos csatornacső idom beépítése földárokba, gumigyűrűs kötéssel, külső csőátmérő: 250 mm-ig, külső csőátmérő: 125 mm WAVIN csatorna csővégelzáró idom, KGK 125, CCV12</t>
  </si>
  <si>
    <t>53-001-32.1.3-0236023</t>
  </si>
  <si>
    <t>Műanyag, tokos csatornacső idom beépítése földárokba, gumigyűrűs kötéssel, külső csőátmérő: 250 mm-ig, külső csőátmérő: 150-160 mm WAVIN csatorna ív idom 45°, KGB 160x45°, CCI416</t>
  </si>
  <si>
    <t>53-001-32.1.3-0236104</t>
  </si>
  <si>
    <t>Műanyag, tokos csatornacső idom beépítése földárokba, gumigyűrűs kötéssel, külső csőátmérő: 250 mm-ig, külső csőátmérő: 150-160 mm WAVIN csatorna ágidom 45°, KGEA 160/110, CCG1611</t>
  </si>
  <si>
    <t>53-001-32.1.3-0236105</t>
  </si>
  <si>
    <t>Műanyag, tokos csatornacső idom beépítése földárokba, gumigyűrűs kötéssel, külső csőátmérő: 250 mm-ig, külső csőátmérő: 150-160 mm WAVIN csatorna ágidom 45°, KGEA 160/125, CCG1612</t>
  </si>
  <si>
    <t>53-001-32.1.3-0236106</t>
  </si>
  <si>
    <t>Műanyag, tokos csatornacső idom beépítése földárokba, gumigyűrűs kötéssel, külső csőátmérő: 250 mm-ig, külső csőátmérő: 150-160 mm WAVIN csatorna ágidom 45°, KGEA 160/160, CCG1616</t>
  </si>
  <si>
    <t>19 Költségtérítések</t>
  </si>
  <si>
    <t>19-081-11.1.2</t>
  </si>
  <si>
    <t>Ellenőrző próbák készítése belső vízvezeték hálózatra, akkreditált vízminőség vizsgálat</t>
  </si>
  <si>
    <t>54 Közműcsővezetékek és -szerelvények szerelése</t>
  </si>
  <si>
    <t>54-005-5.1-0110062</t>
  </si>
  <si>
    <t>PP, PE, KPE nyomócső szerelése, földárokban, hegesztett kötésekkel, idomok nélkül, csőátmérő: 16-50 mm között PIPELIFE PE80 ivóvíz nyomócső 25x2,3 mm 12,5bar (C=1,25), 80VSDR11025EN300K</t>
  </si>
  <si>
    <t>54-005-5.1-0110064</t>
  </si>
  <si>
    <t>PP, PE, KPE nyomócső szerelése, földárokban, hegesztett kötésekkel, idomok nélkül, csőátmérő: 16-50 mm között PIPELIFE PE80 ivóvíz nyomócső 40x3,7 mm 12,5bar (C=1,25), 80VSDR11040EN200K</t>
  </si>
  <si>
    <t>54-005-5.1-0110065</t>
  </si>
  <si>
    <t>PP, PE, KPE nyomócső szerelése, földárokban, hegesztett kötésekkel, idomok nélkül, csőátmérő: 16-50 mm között PIPELIFE PE80 ivóvíz nyomócső 50x4,6 mm 12,5bar (C=1,25), 80VSDR11050EN200K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</si>
  <si>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12-ig PIPELIFE RADOPRESS PEX-AL-PEX cső 16x2 mm/50m előszigetelt kék, RP16x2-50-IS-B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</si>
  <si>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15 PIPELIFE RADOPRESS PEX-AL-PEX cső 20x2 mm/50m előszigetelt kék, RP20x2-50-IS-B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</si>
  <si>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20 PIPELIFE RADOPRESS PEX-AL-PEX cső 26x3 mm/50m előszigetelt kék, RP26x3-50-IS-B</t>
  </si>
  <si>
    <t>81-001-1.3.2.1.2.1.1-0370453</t>
  </si>
  <si>
    <t>Ivóvíz vezeték, Ötrétegű cső szerelése, PE-Xc/Al/PE-Xc, PE-Xc/Al/PE-Xb, PE-Xb/Al/PE-Xb vagy PE-Xb/Al/PE anyagból, préselt csőkötésekkel, csőidomok és szerelvények elhelyezése, egy préselt kötéssel csatlakozó idomok, DN 12-ig PIPELIFE RADOPRESS réz talpas rövid falikorong 16/ 1/2", RP-AAE16/1/2</t>
  </si>
  <si>
    <t>81-001-1.3.2.1.2.1.2-0370455</t>
  </si>
  <si>
    <t>Ivóvíz vezeték, Ötrétegű cső szerelése, PE-Xc/Al/PE-Xc, PE-Xc/Al/PE-Xb, PE-Xb/Al/PE-Xb vagy PE-Xb/Al/PE anyagból, préselt csőkötésekkel, csőidomok és szerelvények elhelyezése, egy préselt kötéssel csatlakozó idomok, DN 15 PIPELIFE RADOPRESS réz talpas rövid falikorong 20/ 1/2", RP-AAE20/1/2</t>
  </si>
  <si>
    <t>81-001-1.3.2.1.2.1.3-0370316</t>
  </si>
  <si>
    <t>Ivóvíz vezeték, Ötrétegű cső szerelése, PE-Xc/Al/PE-Xc, PE-Xc/Al/PE-Xb, PE-Xb/Al/PE-Xb vagy PE-Xb/Al/PE anyagból, préselt csőkötésekkel, csőidomok és szerelvények elhelyezése, egy préselt kötéssel csatlakozó idomok, DN 20 PIPELIFE RADOPRESS réz külsőmenetes csatlakozó 26/ 3/4", RP-UAG26/3/4</t>
  </si>
  <si>
    <t>81-001-1.3.2.1.2.1.3-0370355</t>
  </si>
  <si>
    <t>Ivóvíz vezeték, Ötrétegű cső szerelése, PE-Xc/Al/PE-Xc, PE-Xc/Al/PE-Xb, PE-Xb/Al/PE-Xb vagy PE-Xb/Al/PE anyagból, préselt csőkötésekkel, csőidomok és szerelvények elhelyezése, egy préselt kötéssel csatlakozó idomok, DN 20 PIPELIFE RADOPRESS réz külsőmenetes 90°-os könyök 26/ 3/4", RP-UWA26/3/4</t>
  </si>
  <si>
    <t>81-001-1.3.2.1.2.1.3-0370456</t>
  </si>
  <si>
    <t>Ivóvíz vezeték, Ötrétegű cső szerelése, PE-Xc/Al/PE-Xc, PE-Xc/Al/PE-Xb, PE-Xb/Al/PE-Xb vagy PE-Xb/Al/PE anyagból, préselt csőkötésekkel, csőidomok és szerelvények elhelyezése, egy préselt kötéssel csatlakozó idomok, DN 20 PIPELIFE RADOPRESS réz talpas rövid falikorong 26/ 3/4", RP-AAE20/3/4</t>
  </si>
  <si>
    <t>81-001-1.3.2.1.2.2.3-0370154</t>
  </si>
  <si>
    <t>Ivóvíz vezeték, Ötrétegű cső szerelése, PE-Xc/Al/PE-Xc, PE-Xc/Al/PE-Xb, PE-Xb/Al/PE-Xb vagy PE-Xb/Al/PE anyagból, préselt csőkötésekkel, csőidomok és szerelvények elhelyezése, két préselt kötéssel csatlakozó idomok, DN 20 PIPELIFE RADOPRESS réz 90°-os könyök 26, RP-W26/90</t>
  </si>
  <si>
    <t>81-001-1.3.2.1.2.3.1-0370191</t>
  </si>
  <si>
    <t>Ivóvíz vezeték, Ötrétegű cső szerelése, PE-Xc/Al/PE-Xc, PE-Xc/Al/PE-Xb, PE-Xb/Al/PE-Xb vagy PE-Xb/Al/PE anyagból, préselt csőkötésekkel, csőidomok és szerelvények elhelyezése, három préselt kötéssel csatlakozó idomok, DN 12 PIPELIFE RADOPRESS réz egál T-idom 16, RP-T16</t>
  </si>
  <si>
    <t>81-001-1.3.2.1.2.3.2-0370193</t>
  </si>
  <si>
    <t>Ivóvíz vezeték, Ötrétegű cső szerelése, PE-Xc/Al/PE-Xc, PE-Xc/Al/PE-Xb, PE-Xb/Al/PE-Xb vagy PE-Xb/Al/PE anyagból, préselt csőkötésekkel, csőidomok és szerelvények elhelyezése, három préselt kötéssel csatlakozó idomok, DN 15 PIPELIFE RADOPRESS réz egál T-idom 20, RP-T20</t>
  </si>
  <si>
    <t>81-001-1.3.2.1.2.3.2-0370215</t>
  </si>
  <si>
    <t>Ivóvíz vezeték, Ötrétegű cső szerelése, PE-Xc/Al/PE-Xc, PE-Xc/Al/PE-Xb, PE-Xb/Al/PE-Xb vagy PE-Xb/Al/PE anyagból, préselt csőkötésekkel, csőidomok és szerelvények elhelyezése, három préselt kötéssel csatlakozó idomok, DN 15 PIPELIFE RADOPRESS réz szűkített T-idom 20x16x16, RP-T20/16/16</t>
  </si>
  <si>
    <t>81-001-1.3.2.1.2.3.2-0370217</t>
  </si>
  <si>
    <t>Ivóvíz vezeték, Ötrétegű cső szerelése, PE-Xc/Al/PE-Xc, PE-Xc/Al/PE-Xb, PE-Xb/Al/PE-Xb vagy PE-Xb/Al/PE anyagból, préselt csőkötésekkel, csőidomok és szerelvények elhelyezése, három préselt kötéssel csatlakozó idomok, DN 15 PIPELIFE RADOPRESS réz szűkített T-idom 20x16x20, RP-T20/16/20</t>
  </si>
  <si>
    <t>81-001-1.3.2.1.2.3.3-0370223</t>
  </si>
  <si>
    <t>Ivóvíz vezeték, Ötrétegű cső szerelése, PE-Xc/Al/PE-Xc, PE-Xc/Al/PE-Xb, PE-Xb/Al/PE-Xb vagy PE-Xb/Al/PE anyagból, préselt csőkötésekkel, csőidomok és szerelvények elhelyezése, három préselt kötéssel csatlakozó idomok, DN 20 PIPELIFE RADOPRESS réz szűkített T-idom 26x16x26, RP-T26/16/26</t>
  </si>
  <si>
    <t>81-001-1.3.2.1.2.3.3-0370227</t>
  </si>
  <si>
    <t>Ivóvíz vezeték, Ötrétegű cső szerelése, PE-Xc/Al/PE-Xc, PE-Xc/Al/PE-Xb, PE-Xb/Al/PE-Xb vagy PE-Xb/Al/PE anyagból, préselt csőkötésekkel, csőidomok és szerelvények elhelyezése, három préselt kötéssel csatlakozó idomok, DN 20 PIPELIFE RADOPRESS réz szűkített T-idom 26x20x20, RP-T26/20/20</t>
  </si>
  <si>
    <t>81-001-1.3.2.1.2.3.3-0370228</t>
  </si>
  <si>
    <t>Ivóvíz vezeték, Ötrétegű cső szerelése, PE-Xc/Al/PE-Xc, PE-Xc/Al/PE-Xb, PE-Xb/Al/PE-Xb vagy PE-Xb/Al/PE anyagból, préselt csőkötésekkel, csőidomok és szerelvények elhelyezése, három préselt kötéssel csatlakozó idomok, DN 20 PIPELIFE RADOPRESS réz szűkített T-idom 26x20x26, RP-T26/20/26</t>
  </si>
  <si>
    <t>Ivóvíz vezeték, Ötrétegű cső szerelése, PE-Xc/Al/PE-Xc, PE-Xc/Al/PE-Xb, PE-Xb/Al/PE-Xb vagy PE-Xb/Al/PE anyagból, kiegészítők elhelyezése, vízellátási osztó szerelve, szelep nélküli, eurokónusz menetes csonkokkal, 6 kör fölött 10 körös osztó  gyűjtő, 5/4"</t>
  </si>
  <si>
    <t>82-001-7.2.1-0110161</t>
  </si>
  <si>
    <t>Kétoldalon menetes vagy roppantógyűrűs szerelvény elhelyezése, külső vagy belső menettel, illetve hollandival csatlakoztatva DN 15 szelepek, csappantyúk (szabályzó, folytó-elzáró, beavatkozó) MOFÉM sárgaréz sarokszelep 1/2"-1/2" sárgaréz, krómozott, 10 bar, Kód: 163-0002-00</t>
  </si>
  <si>
    <t>82-001-7.3.3-0341662</t>
  </si>
  <si>
    <t>82-001-7.5.2-0130606</t>
  </si>
  <si>
    <t>Kétoldalon menetes vagy roppantógyűrűs szerelvény elhelyezése, külső vagy belső menettel, illetve hollandival csatlakoztatva DN 32 gömbcsap, víz- és gázfőcsap MOFÉM AHA Univerzális gömbcsap 5/4" bb. menettel, vízátbocsátás 330 l/min., névleges méret 32 mm, sárgaréz, natúr, 10 bar, Kód: 113-0051-00</t>
  </si>
  <si>
    <t>82-001-7.5.3-0341668</t>
  </si>
  <si>
    <t>82-001-25.2.2.1-0116476</t>
  </si>
  <si>
    <t>Szorítógyűrűs csavarzat felszerelése külsőmenetes szerelvények kötésére, műanyag vezetékekhez csatlakoztatva, DN 20 HERZ csőcsatlakozó készlet kettős "O" gyűrűvel, G3/4"-20x2 mm, Csz: 1.6098.08</t>
  </si>
  <si>
    <t>82-004-1.3-0353214</t>
  </si>
  <si>
    <t>Elektromos melegvíztermelő és tároló berendezés elhelyezése, tartozékokkal, szerelvényekkel, vízoldali bekötéssel, elektromos bekötés nélkül, 80,01- 200 liter között HAJDU Z - 120 EK-1 zártrendszerű elektromos forróvíztároló, fali függőleges kivitelű, 120 literes tűzzománcozott acél tartállyal, aktív anódos védelemmel, kombinált biztonsági szeleppel, 1,8 kW elektromos teljesítmény, Csz.: 2112015113</t>
  </si>
  <si>
    <t>82-004-1.3-0353216</t>
  </si>
  <si>
    <t>Elektromos melegvíztermelő és tároló berendezés elhelyezése, tartozékokkal, szerelvényekkel, vízoldali bekötéssel, elektromos bekötés nélkül, 80,01- 200 liter között HAJDU Z - 200 EK-1 zártrendszerű elektromos forróvíztároló, fali függőleges kivitelű, 200 literes tűzzománcozott acél tartállyal, aktív anódos védelemmel, kombinált biztonsági szeleppel, 2,4 kW elektromos teljesítmény, Csz.: 2112411140</t>
  </si>
  <si>
    <t>Falikút, kiöntő vagy mosóvályú elhelyezése és bekötése, falikút, szifon (bűzelzáró) és mofém kifolyószeleppel, fehér műanyagból,  rövid hátlapú</t>
  </si>
  <si>
    <t>Mosogató elhelyezése és bekötése, hideg-meleg vízre, háztartási mosogatók, csaptelep és bűzelzáró nélkül, bútorba beépített, egymedencés csepptálcás Rozsdamentes lemez mosogató, 860x435 mm, egymedence + csöpögtető</t>
  </si>
  <si>
    <t>82-009-2.2.2.3-0313661</t>
  </si>
  <si>
    <t>Mosogató elhelyezése és bekötése, hideg-meleg vízre, nagykonyhai (ipari) mosogató, csaptelep nélkül, bűzelzáróval, lábazattal, kétmedencés B&amp;K kétmedencés rozsdamentes mosogató 400x400x250 mm-es medencével, lábazattal, szifonnal, 1000x600x850 mm külmérettel, R: BK21201</t>
  </si>
  <si>
    <t>Mosogató elhelyezése és bekötése, hideg-meleg vízre, nagykonyhai (ipari) mosogató, csaptelep nélkül, bűzelzáróval, lábazattal, kétmedencés csepptálcás B&amp;K kétmedencés rozsdamentes mosogató 400x500x250 mm-es medencével, csepegtetővel, lábazattal, szifonnal, 1400x600x850 mm külmérettel, R: BK21501</t>
  </si>
  <si>
    <t>82-009-2.2.2.4-0313664</t>
  </si>
  <si>
    <t>Mosogató elhelyezése és bekötése, hideg-meleg vízre, nagykonyhai (ipari) mosogató, csaptelep nélkül, bűzelzáróval, lábazattal, kétmedencés csepptálcás B&amp;K kétmedencés rozsdamentes mosogató 400x500x250 mm-es medencével, csepegtetővel, lábazattal, szifonnal, 1900x700x850 mm külmérettel, R: BK21701</t>
  </si>
  <si>
    <t>82-009-2.2.2.5-0391114</t>
  </si>
  <si>
    <t>Mosogató elhelyezése és bekötése, hideg-meleg vízre, nagykonyhai (ipari) mosogató, csaptelep nélkül, bűzelzáróval, lábazattal, hárommedencés Green Clean - 1800 mm-es 3 medencés, csepptálcás nagykonyhai mosogató, lábazattal, rozsdamentes acél, AISI 304, selyem matt, Méretek: 1800x600x850 mm, Medenceméret: 400x400x250 mm, GCK30180</t>
  </si>
  <si>
    <t>Mosdó vagy mosómedence berendezés elhelyezése és bekötése, kifolyószelep, bűzelzáró és sarokszelep nélkül, falra szerelhető porcelán kivitelben (komplett) BÁZIS porcelán mosdó 55 cm,  3 csaplyukkal, fúrt, 4191 55 01, fehér</t>
  </si>
  <si>
    <t>Mosdó vagy mosómedence berendezés elhelyezése és bekötése, kifolyószelep, bűzelzáró és sarokszelep nélkül, falra szerelhető porcelán kivitelben (komplett) B&amp;K Porcelán mosdó mozgáskorlátozottak részére 675x575 mm (leeresztőszelep, szifon, tartókonzol nélkül), Cikkszám: TH400-I</t>
  </si>
  <si>
    <t>82-009-5.1-0118004</t>
  </si>
  <si>
    <t>Mosdó vagy mosómedence berendezés elhelyezése és bekötése, kifolyószelep, bűzelzáró és sarokszelep nélkül, falra szerelhető porcelán kivitelben (komplett) B&amp;K Rögzítő elem porcelán mosdóhoz mozgáskorlátozottak részére Cikkszám: TH401A</t>
  </si>
  <si>
    <t>Kézmosó berendezés elhelyezése és bekötése, kifolyószelep, sarokszelep, szifontakaró és bűzelzáró nélkül, porcelán kivitelben BÁZIS porcelán kézmosó, 45 cm, 3 csaplyukkal, fúrt, 4145 45 01, fehér</t>
  </si>
  <si>
    <t>Zuhanytálca vagy zuhanykabin elhelyezése és bekötése, zuhanytálca, csaptelep és szifon nélkül, acéllemez kivitelben Acéllemez zuhanytál, 800x800x103 mm peremes</t>
  </si>
  <si>
    <t>WC csésze elhelyezése és bekötése, öblítőtartály, sarokszelep, WC ülőkével,  nyomógomb nélkül, porcelánból, alsókifolyású, lapos öblítésű kivitelben ALFÖLDI/BÁZIS porcelán laposöblítésű gyerek WC csésze, 9 l alsó kifolyású, fehér, WC-ülőkével nem szerelhető, Kód: 4004 00 01</t>
  </si>
  <si>
    <t>WC csésze elhelyezése és bekötése, öblítőtartály, sarokszelep, WC ülőkével,  nyomógomb nélkül, porcelánból, alsókifolyású, lapos öblítésű kivitelben ALFÖLDI/BÁZIS porcelán laposöblítésű WC csésze, 6 l alsó kifolyású, fehér, Kód: 4037 00 01</t>
  </si>
  <si>
    <t>WC csésze elhelyezése és bekötése, öblítőtartály, sarokszelep, WC ülőkével,  nyomógomb nélkül, porcelánból, alsókifolyású, mélyöblítésű kivitelben B&amp;K Porcelán WC-kagyló mozgáskorlátozottak részére, padlón álló, alsó kifolyással, Cikkszám: TH420I</t>
  </si>
  <si>
    <t>82-009-19.1.1-0318043</t>
  </si>
  <si>
    <t>Csaptelepek és szerelvényeinek felszerelése, kádcsaptelepek, fali kádcsaptelep MOFÉM Junior egykaros kádtöltőcsaptelep, ECO kerámia vezérlőegység forrázás elleni védelemmel, kr. tartozékokkal, kód: 151-0012-00</t>
  </si>
  <si>
    <t>82-009-19.2.1-0318042</t>
  </si>
  <si>
    <t>Csaptelepek és szerelvényeinek felszerelése, zuhanycsaptelepek, fali zuhanycsaptelep MOFÉM Junior egykaros falraszerelhető zuhanycsaptelep, ECO kerámia vezérlőegység forrázás elleni védelemmel, kr. tartozékokkal, kód: 153-0009-00</t>
  </si>
  <si>
    <t>82-009-19.3.2-0318046</t>
  </si>
  <si>
    <t>Csaptelepek és szerelvényeinek felszerelése, mosdócsaptelepek, álló illetve süllyesztett mosdócsaptelep MOFÉM Junior egykaros mosdócsaptelep, ECO kerámia vezérlőegység forrázás elleni védelemmel, kr. lánctartó szemmel, kód: 150-0021-00</t>
  </si>
  <si>
    <t>82-009-19.5.1-0318041</t>
  </si>
  <si>
    <t>Csaptelepek és szerelvényeinek felszerelése, mosogató csaptelepek, fali mosogató csaptelep MOFÉM Junior egykaros falraszerelhető mosogatócsaptelep, ECO kerámia vezérlőegység forrázás elleni védelemmel, kr., kód: 152-0023-00</t>
  </si>
  <si>
    <t>82-009-19.5.2-0318039</t>
  </si>
  <si>
    <t>Csaptelepek és szerelvényeinek felszerelése, mosogató csaptelepek, álló, illetve süllyesztett mosogató csaptelep MOFÉM Junior egykaros álló mosogatócsaptelep, ECO kerámia vezérlőegység forrázás elleni védelemmel, kr., kód: 652-0042-00</t>
  </si>
  <si>
    <t>82-009-19.6-0318719</t>
  </si>
  <si>
    <t>Csaptelepek és szerelvényeinek felszerelése, zuhanygarnitúrák MOFÉM Basic zuhanyszett, fali zuhanytartóval, vízkőmentes kézizuhannyal, megerősített fém gégecsővel (1500 mm), kód: 275-0032-07</t>
  </si>
  <si>
    <t>82-009-19.8.1-0318790</t>
  </si>
  <si>
    <t>Csaptelepek és szerelvényeinek felszerelése, orvosi és speciális csaptelepek, mosdócsaptelep MOFÉM Junior Evo orvosi mosdó csaptelep, fém leeresztő szeleppel, 5 l/perc Eco perlátorral, kód: 159-0021-00</t>
  </si>
  <si>
    <t>82-009-21.2-0135006</t>
  </si>
  <si>
    <t>Padló alatti illetve falba süllyeszthető bűzelzáró, padló feletti vagy falba süllyeszthető elhelyezése HL400, Mosógép-szifon falba süllyesztve DN40/50, HL19 tömlőcsatlakozóval, beépítő házzal, 110x160 nemesacél fedéllel</t>
  </si>
  <si>
    <t>82-009-21.2-0135120</t>
  </si>
  <si>
    <t>Padló alatti illetve falba süllyeszthető bűzelzáró, padló feletti vagy falba süllyeszthető elhelyezése HL21, Csepegtető tölcsér DN32 víz- és golyós bűzzárral</t>
  </si>
  <si>
    <t>82-009-32-0181105</t>
  </si>
  <si>
    <t>Mozgássérült vízellátási berendezések kiegészítő szerelvényeinek elhelyezése B&amp;K Vízszintes kapaszkodó, szinterezett acél, 600 mm, fehér Cikkszám: THM60L</t>
  </si>
  <si>
    <t>82-009-32-0181186</t>
  </si>
  <si>
    <t>Mozgássérült vízellátási berendezések kiegészítő szerelvényeinek elhelyezése B&amp;K Felhajtható kapaszkodó papírtartóval (rögzítőelemek nélkül), szinterezett acél, 830 mm, színes, Cikkszám: TH840SZ</t>
  </si>
  <si>
    <t>19-037-1.1</t>
  </si>
  <si>
    <t>Kémények vizsgálata, huzatvizsgálat, tömörségi próba és alkalmassági szakvélemény (Kéményseprő V. számla)</t>
  </si>
  <si>
    <t>19-081-11.2.1</t>
  </si>
  <si>
    <t>Ellenőrző próbák készítése belső gázvezeték hálózatra, hálózat hatósági ellenőrzése és átvétele</t>
  </si>
  <si>
    <t>54-005-5.2-0110135</t>
  </si>
  <si>
    <t>PP, PE, KPE nyomócső szerelése, földárokban, hegesztett kötésekkel, idomok nélkül, csőátmérő: 63-90 mm között PIPELIFE PE100 gáz nyomócső 63x5,8 mm, SDR11, 100GSDR11063EN200S</t>
  </si>
  <si>
    <t>54-005-6.2-0210473</t>
  </si>
  <si>
    <t>PP, PE, KPE nyomócső idom szerelése, földárokban, hegesztett kötésekkel, csőátmérő: 63-90 mm között WAVIN PE csatlakozó idom 90/88,9/3" KPE-acél összekötő tokos, 10 bar, íves védőcsővel,</t>
  </si>
  <si>
    <t>81-003-1.2.1.1.1.1.5-0110019</t>
  </si>
  <si>
    <t>Gázvezeték, Fekete acélcső szerelése, hegesztett kötésekkel, cső elhelyezése szakaszos nyomáspróbával, szabadon, tartószerkezettel, csőátmérő DN 100-méretig, DN 40 Fekete acélcső, A 37X 6/4" simavégű</t>
  </si>
  <si>
    <t>82-001-7.3.2-0133079</t>
  </si>
  <si>
    <t>Kétoldalon menetes vagy roppantógyűrűs szerelvény elhelyezése, külső vagy belső menettel, illetve hollandival csatlakoztatva DN 20 gömbcsap, víz- és gázfőcsap MOFÉM Flexum gáz gömbcsap, 3/4" KB nikkelezett, Kód: 113-0068-10</t>
  </si>
  <si>
    <t>Gázmérőhely kialakítása egységes mérőkötéssel, kétcsonkú gázmérőhöz, 3; 6 mł/h teljesítményre, DN 25 MOFÉM AHA Univerzális gömbcsap 1" kb. menettel, toldattal, névleges méret 25 mm,  PERO-GAZ előkerti szabályzó és mérő állomás, T7Z, alépítmény T6/A</t>
  </si>
  <si>
    <t>82-010-5.3.2-0321019</t>
  </si>
  <si>
    <t>82-011-1.1.2.1.3-0240011</t>
  </si>
  <si>
    <t>Készülékek víz- vagy gázoldali bekötése méretre vágható bordáscsővel, peremezhető cső hollandi csatlakozás készítésével, gázoldali bekötés, inox bordáscsővel, DN 20 GEBO Variogas 3/4" inox bordáscső gázra, 5 m-es tekercs, A01-0001-0697</t>
  </si>
  <si>
    <t>82-016-12.2</t>
  </si>
  <si>
    <t>Kazánház, illetve hőközpont beszabályozása, beüzemelése 23.261 - 45.440 W teljesítmény között</t>
  </si>
  <si>
    <t>82-016-14.1.3-0242784</t>
  </si>
  <si>
    <t>Füstgázelvezetés (csövek, idomok) elhelyezése zárt égésterű, fűtési és/vagy használati melegvízkészítő kazánok részére, felszerelve, szerelőkőműves munka nélkül, füstcsövek, 80/80, 80/110, 80/125 mm Koncentrikus hosszabbítócső készlet, 1000 mm, 80/125 mm, PP, korrózióálló koncentrikus égéstermék elvezető rendszerhez, helyiséglevegőtől független üzemre, a frisslevegő cső fehér, szinterezett, készlet tartalma: hosszabbítő cső (1,0m); rögzítő bilincs (Ř125 mm - 70 mm); Cikkszám: 303203</t>
  </si>
  <si>
    <t>82-016-14.2.1.3-0241252</t>
  </si>
  <si>
    <t>Füstgázelvezetés (csövek, idomok) elhelyezése zárt égésterű, fűtési és/vagy használati melegvízkészítő kazánok részére, felszerelve, szerelőkőműves munka nélkül, füstcsőidomok, kazáncsatlakozó 80/80, 80/125 mm mérőcsonkos indító adapter (80/125) kondenzációs állókazánokhoz, Cikkszám: 0020189629</t>
  </si>
  <si>
    <t>82-016-14.2.4.1.3-0241232</t>
  </si>
  <si>
    <t>Füstgázelvezetés (csövek, idomok) elhelyezése zárt égésterű, fűtési és/vagy használati melegvízkészítő kazánok részére, felszerelve, szerelőkőműves munka nélkül, füstcsőidomok, vizsgálóidomok, csappantyúk, toldók, egyenes idom 80/80, 80/110, 80/125 mm PPs/Alu ellenőrző egyenes idom 125/80 mm, Cikkszám: 0020131255</t>
  </si>
  <si>
    <t>82-016-14.3.2-0242841</t>
  </si>
  <si>
    <t>Füstgázelvezetés (csövek, idomok) elhelyezése zárt égésterű, fűtési és/vagy használati melegvízkészítő kazánok részére, felszerelve, szerelőkőműves munka nélkül, egyéb kiegészítő, tetőgallér Esővédő gallér Ř80/125 mm; bármely homlokzati égéstermék és rozsdamentes acél tetőátvezetés esetén alkalmazható tömítőtárcsa, használható tetőgallérok: 009076; 300850; 0020064750 és 0020064751; Cikkszám: 0020042760</t>
  </si>
  <si>
    <t>81-004-1.3.3.2.1.1.2-0370055</t>
  </si>
  <si>
    <t>Fűtési vezeték, Ötrétegű cső szerelése, PE-Xc/Alu/PE-Xc, PE-Xc/Al/PE-Xb, PE-Xb/Al/PE-Xb vagy PE-Xb/Al/PE anyagból, préselt vagy szorítógyűrűs csőkötésekkel, cső elhelyezése csőidomok nélkül, szakaszos nyomáspróbával, falhoronyba vagy padlószerkezetbe szerelve (horonyvésés külön tételben), DN 15 PIPELIFE RADOPRESS PEX-AL-PEX cső 20x2 mm/50m előszigetelt kék, RP20x2-50-IS-B</t>
  </si>
  <si>
    <t>Fűtési vezeték, Ötrétegű cső szerelése, PE-Xc/Alu/PE-Xc, PE-Xc/Al/PE-Xb, PE-Xb/Al/PE-Xb vagy PE-Xb/Al/PE anyagból, préselt vagy szorítógyűrűs csőkötésekkel, cső elhelyezése csőidomok nélkül, szakaszos nyomáspróbával, falhoronyba vagy padlószerkezetbe szerelve (horonyvésés külön tételben), DN 20 PIPELIFE RADOPRESS PEX-AL-PEX cső 26x3 mm/50m előszigetelt kék, RP26x3-50-IS-B</t>
  </si>
  <si>
    <t>Fűtési vezeték, Ötrétegű cső szerelése, PE-Xc/Alu/PE-Xc, PE-Xc/Al/PE-Xb, PE-Xb/Al/PE-Xb vagy PE-Xb/Al/PE anyagból, préselt vagy szorítógyűrűs csőkötésekkel, cső elhelyezése csőidomok nélkül, szakaszos nyomáspróbával, falhoronyba vagy padlószerkezetbe szerelve (horonyvésés külön tételben), DN 25 PIPELIFE RADOPRESS PEX-AL-PEX cső 32x3 mm/50m előszigetelt kék, RP32x3-50-IS-B</t>
  </si>
  <si>
    <t>81-004-1.3.3.4.3.2-0370675</t>
  </si>
  <si>
    <t>Fűtési vezeték, Ötrétegű cső szerelése, PE-Xc/Alu/PE-Xc, PE-Xc/Al/PE-Xb, PE-Xb/Al/PE-Xb vagy PE-Xb/Al/PE anyagból, kiegészítők elhelyezésével, fűtési osztó - gyűjtő szerelése, 6 áramkörig 6 körös osztó  gyűjtő, FT-V6A</t>
  </si>
  <si>
    <t>81-004-1.3.3.4.3.3-0370676</t>
  </si>
  <si>
    <t>Fűtési vezeték, Ötrétegű cső szerelése, PE-Xc/Alu/PE-Xc, PE-Xc/Al/PE-Xb, PE-Xb/Al/PE-Xb vagy PE-Xb/Al/PE anyagból, kiegészítők elhelyezésével fűtési osztó - gyűjtő szerelése, 6 áramkör fölött 7 körös osztó  gyűjtő, FT-V7A</t>
  </si>
  <si>
    <t>81-004-1.3.3.4.3.3-0370677</t>
  </si>
  <si>
    <t>Fűtési vezeték, Ötrétegű cső szerelése, PE-Xc/Alu/PE-Xc, PE-Xc/Al/PE-Xb, PE-Xb/Al/PE-Xb vagy PE-Xb/Al/PE anyagból, kiegészítők elhelyezésével fűtési osztó - gyűjtő szerelése, 6 áramkör fölött 8 körös osztó  gyűjtő, FT-V8A</t>
  </si>
  <si>
    <t>81-004-1.3.3.4.3.3-0370678</t>
  </si>
  <si>
    <t>Fűtési vezeték, Ötrétegű cső szerelése, PE-Xc/Alu/PE-Xc, PE-Xc/Al/PE-Xb, PE-Xb/Al/PE-Xb vagy PE-Xb/Al/PE anyagból, kiegészítők elhelyezésével fűtési osztó - gyűjtő szerelése, 6 áramkör fölött 9 körös osztó  gyűjtő, FT-V9A</t>
  </si>
  <si>
    <t>Fűtési vezeték, Ötrétegű cső szerelése, PE-Xc/Alu/PE-Xc, PE-Xc/Al/PE-Xb, PE-Xb/Al/PE-Xb vagy PE-Xb/Al/PE anyagból, kiegészítők elhelyezésével fűtési osztó - gyűjtő szerelése, 6 áramkör fölött 10 körös osztó  gyűjtő, FT-V10A</t>
  </si>
  <si>
    <t>81-006-1.1.1.1.1.6-0242628</t>
  </si>
  <si>
    <t>Réz vezeték, Vörösrézcső szerelése, kapilláris, lágy forrasztásos csőkötésekkel, cső elhelyezése idomok nélkül, szakaszos nyomáspróbával, lágy, félkemény vagy kemény kivitelű rézcsőből, DN 25 SUPERSAN kemény vörösrézcső, F 29  28 x 1 mm</t>
  </si>
  <si>
    <t>81-006-1.1.1.1.1.7-0242635</t>
  </si>
  <si>
    <t>Réz vezeték, Vörösrézcső szerelése, kapilláris, lágy forrasztásos csőkötésekkel, cső elhelyezése idomok nélkül, szakaszos nyomáspróbával, lágy, félkemény vagy kemény kivitelű rézcsőből, DN 32 SUPERSAN kemény vörösrézcső, F 29  35 x 1 mm</t>
  </si>
  <si>
    <t>81-006-1.1.1.1.1.8-0242642</t>
  </si>
  <si>
    <t>Réz vezeték, Vörösrézcső szerelése, kapilláris, lágy forrasztásos csőkötésekkel, cső elhelyezése idomok nélkül, szakaszos nyomáspróbával, lágy, félkemény vagy kemény kivitelű rézcsőből, DN 40 SUPERSAN kemény vörösrézcső, F 29  42 x 1 mm</t>
  </si>
  <si>
    <t>81-006-1.1.1.2.1.6-0113256</t>
  </si>
  <si>
    <t>Réz vezeték, Vörösrézcső szerelése, kapilláris, lágy forrasztásos csőkötésekkel, csőidomok elhelyezése, egy oldalon tokos idomok, DN 25 COMAP 4243g külső menetes csatlakozó, egy tokkal, 28 x 1"</t>
  </si>
  <si>
    <t>81-006-1.1.1.2.1.7-0113258</t>
  </si>
  <si>
    <t>Réz vezeték, Vörösrézcső szerelése, kapilláris, lágy forrasztásos csőkötésekkel, csőidomok elhelyezése, egy oldalon tokos idomok, DN 32 COMAP 4243g külső menetes csatlakozó, egy tokkal, 35 x 1"</t>
  </si>
  <si>
    <t>81-006-1.1.1.2.2.7-0113012</t>
  </si>
  <si>
    <t>Réz vezeték, Vörösrézcső szerelése, kapilláris, lágy forrasztásos csőkötésekkel, csőidomok elhelyezése, két oldalon tokos idomok, DN 32 COMAP 5270 egyenes karmantyú, 35 x 1 mm két tokkal</t>
  </si>
  <si>
    <t>81-006-1.1.1.2.2.7-0113092</t>
  </si>
  <si>
    <t>Réz vezeték, Vörösrézcső szerelése, kapilláris, lágy forrasztásos csőkötésekkel, csőidomok elhelyezése, két oldalon tokos idomok, DN 32 COMAP 5090 90 fokos könyök, 35 x 1 mm két tokkal</t>
  </si>
  <si>
    <t>81-006-1.1.1.2.2.8-0112033</t>
  </si>
  <si>
    <t>Réz vezeték, Vörösrézcső szerelése, kapilláris, lágy forrasztásos csőkötésekkel, csőidomok elhelyezése, két oldalon tokos idomok, DN 40 YORKSHIRE 5240 (B-B) szűkített karmantyú két tokkal,42 - 35</t>
  </si>
  <si>
    <t>81-006-1.1.1.2.2.8-0113094</t>
  </si>
  <si>
    <t>Réz vezeték, Vörösrézcső szerelése, kapilláris, lágy forrasztásos csőkötésekkel, csőidomok elhelyezése, két oldalon tokos idomok, DN 40 COMAP 5090 90 fokos könyök, 42 x 1 mm két tokkal</t>
  </si>
  <si>
    <t>81-006-1.1.1.2.3.8-0112134</t>
  </si>
  <si>
    <t>Réz vezeték, Vörösrézcső szerelése, kapilláris, lágy forrasztásos csőkötésekkel, csőidomok elhelyezése, három oldalon tokos idomok, DN 40 YORKSHIRE 5130 " T " idom, három tokkal, 42 x 1 mm</t>
  </si>
  <si>
    <t>82-001-6.1.8-0117162</t>
  </si>
  <si>
    <t>Egyoldalon menetes szerelvény elhelyezése, külső vagy belső menettel, illetve hollandival csatlakoztatva DN 10-ig légtelenítőszelep, töltőszelep GIACOMINI automata légtelenítő elzáróval, R88I, 3/8"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</si>
  <si>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</si>
  <si>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</t>
  </si>
  <si>
    <t>82-001-6.2.8-0117163</t>
  </si>
  <si>
    <t>Egyoldalon menetes szerelvény elhelyezése, külső vagy belső menettel, illetve hollandival csatlakoztatva DN 15 légtelenítőszelep, kifolyó- és locsolószelep, töltőszelep GIACOMINI automata légtelenítő elzáróval, R88I, 1/2"</t>
  </si>
  <si>
    <t>82-001-7.4.1-0115454</t>
  </si>
  <si>
    <t>Kétoldalon menetes vagy roppantógyűrűs szerelvény elhelyezése, külső vagy belső menettel, illetve hollandival csatlakoztatva DN 25 szelepek, csappantyúk (szabályzó, folytó-elzáró, beavatkozó) OVENTROP Hydrocontrol VTR beszabályozó szelep, vakdugóval lezárt mérőcsatlakozó helyekkel, PN25, DN25, 1" bm., kvs=8.89, (-20...+150)°C, zárási- és előbeállítási funkciókkal, a szerelvény egyetlen oldalán, egy síkban elhelyezett kezelő-szervekkel, műanyag kézikerékkel, az előbeállítás egész- és tizedes értékét is kijelző skálamutatóval, PTFE szelepülék-tömítéssel, vörösöntvény szelepházzal és fejrésszel, 1060108</t>
  </si>
  <si>
    <t>82-001-7.4.2-0130585</t>
  </si>
  <si>
    <t>Kétoldalon menetes vagy roppantógyűrűs szerelvény elhelyezése, külső vagy belső menettel, illetve hollandival csatlakoztatva DN 25 gömbcsap, víz- és gázfőcsap MOFÉM AHA Univerzális gömbcsap 1" kb. menettel, toldattal, névleges méret 25 mm, sárgaréz, natúr, 16 bar, Kód: 113-0038-00</t>
  </si>
  <si>
    <t>82-001-7.5.1-0115455</t>
  </si>
  <si>
    <t>Kétoldalon menetes vagy roppantógyűrűs szerelvény elhelyezése, külső vagy belső menettel, illetve hollandival csatlakoztatva DN 32 szelepek, csappantyúk (szabályzó, folytó-elzáró, beavatkozó) OVENTROP Hydrocontrol VTR beszabályozó szelep, vakdugóval lezárt mérőcsatlakozó helyekkel, PN25, DN32, 1 1/4" bm., kvs=19.45, (-20...+150)°C, zárási- és előbeállítási funkciókkal, a szerelvény egyetlen oldalán, egy síkban elhelyezett kezelő-szervekkel, műanyag kézikerékkel, az előbeállítás egész- és tizedes értékét is kijelző skálamutatóval, PTFE szelepülék-tömítéssel, vörösöntvény szelepházzal és fejrésszel, 1060110</t>
  </si>
  <si>
    <t>82-001-7.5.1-0342518</t>
  </si>
  <si>
    <t>Kétoldalon menetes vagy roppantógyűrűs szerelvény elhelyezése, külső vagy belső menettel, illetve hollandival csatlakoztatva DN 32 szelepek, csappantyúk (szabályzó, folytó-elzáró, beavatkozó) visszacsapó szelep, víz,olaj,levegő közegre,5/4",belső menetes holl.,PN16,max 70°C,(kvs=10,8),RV281-11/4A</t>
  </si>
  <si>
    <t>82-001-7.5.3-0722224</t>
  </si>
  <si>
    <t>Kétoldalon menetes vagy roppantógyűrűs szerelvény elhelyezése, külső vagy belső menettel, illetve hollandival csatlakoztatva DN 32 szennyfogószűrő, gázszűrő, iszap- és levegőleválasztó Flamco Flamco Clean Smart 5/4" mágneses iszapleválasztó max. 120 °C, 10 bar, belső menetes csatlakozással, Rendelési szám: 30024</t>
  </si>
  <si>
    <t>82-001-25.2.2.1-0116431</t>
  </si>
  <si>
    <t>Szorítógyűrűs csavarzat felszerelése külsőmenetes szerelvények kötésére, műanyag vezetékekhez csatlakoztatva, DN 20 HERZ csőcsatlakozó készlet kettős "O" gyűrűvel, G3/4"-16x2 mm, Csz: 1.6098.03</t>
  </si>
  <si>
    <t>82-001-26.2-0113414</t>
  </si>
  <si>
    <t>Szorítógyűrűs csavarzat felszerelése szerelvények kötésére Alupex alumínium - betétes vezetékekhez, külső menetes, DN 20 szorítógyűrűs csavarzat, 013G4186, G3/4"- 16x2 mm</t>
  </si>
  <si>
    <t>82-001-26.2-0113417</t>
  </si>
  <si>
    <t>Szorítógyűrűs csavarzat felszerelése szerelvények kötésére Alupex alumínium - betétes vezetékekhez, külső menetes, DN 20 szorítógyűrűs csavarzat, 013G4190, G3/4"- 20x2 mm</t>
  </si>
  <si>
    <t>Hidraulikus váltó elhelyezése és bekötése, fali vagy álló tartószerkezettel, hőszigetelve 100 kW teljesítményig OVENTROP hidraulikus váltó, DN25, G 1 1/2 külsőmenetes, lapos tömítéses, csatlakozásokkal, max. térfogatáram 4 mł/h, acélból, hőszigeteléssel, 1351590</t>
  </si>
  <si>
    <t>82-008-3.1.4.1.1-0127711</t>
  </si>
  <si>
    <t>Fűtés-, klíma-, hűtéstechnika nedvestengelyű nagyhatásfokú szabályozott szivattyú, menetes vagy karimás kötéssel, egyes szivattyúk, DN 15-25 Wilo-Yonos Maxo  25/05-7 nedvestengelyű nagy hatásfokú keringető szivattyú, DN 25, menetes csatlakozással, PN10, 1~230V, C:2103615</t>
  </si>
  <si>
    <t>82-012-3.1.1.4-0429801</t>
  </si>
  <si>
    <t>82-012-3.2.1.4-0429821</t>
  </si>
  <si>
    <t>82-012-3.2.1.4-0429823</t>
  </si>
  <si>
    <t>82-012-3.2.1.4-0429825</t>
  </si>
  <si>
    <t>82-012-3.2.1.4-0429827</t>
  </si>
  <si>
    <t>82-012-3.2.1.4-0429828</t>
  </si>
  <si>
    <t>82-012-3.2.1.4-0433427</t>
  </si>
  <si>
    <t>82-012-3.3.1.4-0429851</t>
  </si>
  <si>
    <t>82-012-3.3.1.4-0429853</t>
  </si>
  <si>
    <t>82-012-3.3.1.6-0432367</t>
  </si>
  <si>
    <t>82-012-3.3.1.6-0432368</t>
  </si>
  <si>
    <t>82-012-3.3.2.1-0425204</t>
  </si>
  <si>
    <t>82-012-12.1.1.3-0448013</t>
  </si>
  <si>
    <t>Törölközőszárító radiátorok elhelyezése széthordással, tartókkal, bekötéssel, 1820 mm fűtőtest magasságig, körcsöves, zárt törölközőszárító radiátor, 600 mm D-ÉG STANDARD PLUSSZ 1200x600 mm, egyenes csőradiátor fehér, fűtőteljesítmény (90/70/20°C) : 965 W</t>
  </si>
  <si>
    <t>82-012-61.5.1</t>
  </si>
  <si>
    <t>Fűtőtestek le- és visszaszerelése, festés előtt illetve festés után, lapradiátor, 1 vagy 2 soros, 1600 mm-ig</t>
  </si>
  <si>
    <t>82-016-13.2</t>
  </si>
  <si>
    <t>Próbafűtés, radiátorok beszabályozása, rendszer vízzel való feltöltése, 23.261 - 45.440 W teljesítmény között</t>
  </si>
  <si>
    <t>02  szennyvízvezeték</t>
  </si>
  <si>
    <t>53-001-32.1.2-0236042</t>
  </si>
  <si>
    <t>Műanyag, tokos csatornacső idom beépítése földárokba, gumigyűrűs kötéssel, külső csőátmérő: 250 mm-ig, külső csőátmérő: 125 mm WAVIN csatorna ív idom 87,5°, KGB 125x87°, CCI812</t>
  </si>
  <si>
    <t>53-001-32.1.3-0236202</t>
  </si>
  <si>
    <t>Műanyag, tokos csatornacső idom beépítése földárokba, gumigyűrűs kötéssel, külső csőátmérő: 250 mm-ig, külső csőátmérő: 150-160 mm WAVIN csatorna szűkítő idom, KGR 160/110, CCS1611</t>
  </si>
  <si>
    <t>53-001-32.1.3-0236203</t>
  </si>
  <si>
    <t>Műanyag, tokos csatornacső idom beépítése földárokba, gumigyűrűs kötéssel, külső csőátmérő: 250 mm-ig, külső csőátmérő: 150-160 mm WAVIN csatorna szűkítő idom, KGR 160/125, CCS1612</t>
  </si>
  <si>
    <t>53-001-32.1.3-0236213</t>
  </si>
  <si>
    <t>Műanyag, tokos csatornacső idom beépítése földárokba, gumigyűrűs kötéssel, külső csőátmérő: 250 mm-ig, külső csőátmérő: 150-160 mm WAVIN csatorna tokelzáró idom, KGM 160, CCL16</t>
  </si>
  <si>
    <t>81-002-3.1.1.1.5-0131115</t>
  </si>
  <si>
    <t>PVC lefolyóvezeték szerelése, ragasztott kötésekkel, cső elhelyezése csőidomokkal, szakaszos tömörségi próbával, falhoronyba vagy padlócsatornába (horonyvésés külön tételben), DN 65 PIPELIFE PVC-U sima lefolyócső 63x1,9x2000 mm, KAGL063/2M</t>
  </si>
  <si>
    <t>82-031-23.6</t>
  </si>
  <si>
    <t>04 központi fűtés szerelés</t>
  </si>
  <si>
    <t>03 gázvezeték szerelés</t>
  </si>
  <si>
    <t>21-011-9.1.1</t>
  </si>
  <si>
    <t>Villanyszerelés földmunkája, visszatöltéssel, döngöléssel, I-IV. oszt. talajban, kábelárok földmunká ja 0,70 m mélységig, 0,40 m szélességig.</t>
  </si>
  <si>
    <t>Villanyszerelés földmunkája, visszatöltéssel, döngöléssel, I-IV. oszt. talajban, kábelárok földmunkája 1,0 m mélységig, 0,40 m szélességig.</t>
  </si>
  <si>
    <t>21-003-2.1.3</t>
  </si>
  <si>
    <t>Közmű feltárása kézi erővel, talajosztály: IV. (Meglévő erősáramú földelő) A szükséges térburkolat bontással és helyreállítással.</t>
  </si>
  <si>
    <t>33-063-21.4.4</t>
  </si>
  <si>
    <t>Fészekvésés, dobozok részére téglafalban, 200 x 200 mm-es, 50 mm mélységig, Leválasztó szekrény részére.</t>
  </si>
  <si>
    <t>33-063-3.2.2</t>
  </si>
  <si>
    <t>Horonyvésés, téglafalban, 8,01-16,00 cm2 keresztmetszet között: Levezetők, földelővezetők süllyesztéséhez.</t>
  </si>
  <si>
    <t>41-006-29.5-0991154</t>
  </si>
  <si>
    <t>Tetőfedésnél tetőátvezető elem elhelyezése D6-70 mm: Vízzáró harang DFE 1   O 0-35mm, felfogó részére, vízzáró lefedéssel.</t>
  </si>
  <si>
    <t>48-007-21.1.1.1-0090718</t>
  </si>
  <si>
    <t>Homlokzati, hőszigetelt vasbeton falpanelek hőszigetelése, a lemezek kötésben, átlapolással történő elhelyezésével, MW lépésálló kőzetgyapot lemezzel. Termékszabvány: MSz EN 13162 Tűzveszélyességi osztály: nem éghető, A1 (Villámvédelmi levezető takarására)</t>
  </si>
  <si>
    <t>71-013-4.1.1-0522512</t>
  </si>
  <si>
    <t>Földelővezető elhelyezése meglévő földárokba, köracélbó l, átmérő: 20 mm-ig J. Pröpster átm.10mm tüzihorganyzott acél 100010. ( a hegesztés korrózió védelemmel ellátva)</t>
  </si>
  <si>
    <t>71-013-5.1-0522003</t>
  </si>
  <si>
    <t>Villám- és érintésvédelmi hálózat tartozékainak szerelése, felfogórúd szívócsúccsal 16 mm köracélból  3 méter hosszú: J. Pröpster felfogórúd  átm.16x l=3000    101003, tüzihorganyzott. Tartószerkezet alkalmazásával.</t>
  </si>
  <si>
    <t>71-013-11.1.3-0310208</t>
  </si>
  <si>
    <t>Villám- és érintésvédelmi hálózatok, nagyenergiájú túlfeszültség-levezető elhelyezése feszültségmentes kapcsolótérben, kalapsínre szerelve, hálózatok védelmére, 3 fázisú, 4 vezetős (B fokozat) OBO V50-B+C/ 3+NPE 5093654</t>
  </si>
  <si>
    <t>71-013-5.1-0522002</t>
  </si>
  <si>
    <t>Villám- és érintésvédelmi hálózat tartozékainak szerelése, felfogórúd szívócsúccsal 16 mm köracélból  2 méter hosszú: J. Pröpster felfogórúd  átm.16x l=2000    101002, tüzihorganyzott. Tartószerkezet alkalmazásával.</t>
  </si>
  <si>
    <t>Villámvédelmi mérés és jegyzőkönyv készítése: kompletten</t>
  </si>
  <si>
    <t>kpl.</t>
  </si>
  <si>
    <t>71-013-5.3-0525253</t>
  </si>
  <si>
    <t>Villám- és érintésvédelmi hálózat tartozékainak szerelése, bádogszegély, esőcsatorna bekötése Esőcsatorna bekötő bilincs: J. Pröpster ereszcsatorna kapocs 111670</t>
  </si>
  <si>
    <t>71-013-1.1.2-0522510</t>
  </si>
  <si>
    <t>Villámhárító felfogóvezető szerelése, előre elkészített tartószerkezetre, sodronyból, kör- vagy laposacélból, meredek tetőn, tartóra szerelve, 60 mm2 felett Köracél 10 mm: J. Pröpster átm.10mm tüzihorganyzott acél 100010. Cserépfedésen, tartószerkezet beépítésével.</t>
  </si>
  <si>
    <t>Érintésvédelmi hálózat tartozékainak szerelése, nagykiterjedésű fémtárgy földelő kötése: Az épületekben lévő EPH rendszer összekötése az új földelőhálóval : Földelő bekötése hegesztéssel. ( hegesztés korrózió védelemmel ellátva)</t>
  </si>
  <si>
    <t>71-013-5.3-0525267</t>
  </si>
  <si>
    <t>Villám- és érintésvédelmi hálózat tartozékainak szerelése, bádogszegély, esőcsatorna bekötése Esőcsatorna bekötő bilincs, tűzihorganyzott: Esőcsatornához alsó bekötés. J. Pröpster csőbilincs 80-150mm 110251.</t>
  </si>
  <si>
    <t>71-013-3.1.1-0522510</t>
  </si>
  <si>
    <t>Földelő- és/vagy védővezető szerelése, sodronyból vagy köracélból, 300 mm2-ig (átmérő: 20 mm-ig) J. Pröpster átm.10mm tüzihorganyzott acél 100010, földelővezető részére, tartószerkezet beépítésével. ( a hegesztés korrózió védelemmel ellátva)</t>
  </si>
  <si>
    <t>71-001-11.1.2-0121102</t>
  </si>
  <si>
    <t>Elágazó doboz illetve szerelvénydoboz elhelyezése, süllyesztve, fészekvésés nélkül, Névleges méret: 70, 80, 100, 150, 200 mm 87, 107, 159, 240, 238 mm (70 - 300 mm), vizsgáló összekötővel együtt: KAISER 1298-09 elágazódoboz 175 x 120 x 65 mm, J. Pröpster ellenőrzőajtó 155x205 1044, J. Pröpster leválasztó kapocs  111375. Kompletten.</t>
  </si>
  <si>
    <t>kpl</t>
  </si>
  <si>
    <t>71-013-5.5.1-0523203</t>
  </si>
  <si>
    <t>Villám- és érintésvédelmi hálózat tartozékainak szerelése, földelő rúd vagy cső, 4 m hosszúságig Rúdföldelő 3 méter hosszú, tűzihorganyzott, vizsgáló összekötő nélkül: J. Pröpster profilföldelő 50x50/3m 110300</t>
  </si>
  <si>
    <t>Érintésvédelmi hálózat tartozékainak szerelése, nagykiterjedésű fémtárgy földelő kötése: Épület beton vasalás bekötése, hegesztéssel. ( hegesztés korrózió védelemmel ellátva)</t>
  </si>
  <si>
    <t>Érintésvédelmi hálózat tartozékainak szerelése, nagykiterjedésű fémtárgy földelő kötése: Kerítés bekötése, a tervben szereplő összeállításban.</t>
  </si>
  <si>
    <t>Érintésvédelmi hálózat tartozékainak szerelése, nagykiterjedésű fémtárgy földelő kötése: J. Pröpster csatlakozó kapocs 1379. Lemezfedés bekötése.</t>
  </si>
  <si>
    <t>71-013-2.1.2-0522510</t>
  </si>
  <si>
    <t>Villámhárító levezető szerelése, előre elkészített tartószerkezetre, sodronyból, kör- vagy laposacélból, épületszerkezeten kívül, 60 mm2 felett J. Pröpster átm.10mm tüzihorganyzott acél 100010. Tartószerkezet beépítésével, süllyesztve.</t>
  </si>
  <si>
    <t>Villámhárító levezető szerelése, előre elkészített tartószerkezetre, sodronyból, kör- vagy laposacélból, épületszerkezeten kívül, tartóra szerelve, 60 mm2 felett Köracél 10 mm: J. Pröpster átm.10mm tüzihorganyzott acél 100010. tartószerkezet beépítésével. Lemezfedésen vezetve.</t>
  </si>
  <si>
    <t>71-013-3.2.3-0522650</t>
  </si>
  <si>
    <t>Földelő- és/vagy védővezető szerelése, előre elkészített tartószerkezetre, laposacélból, 151 - 300 mm2 között J. Pröpster tűzihorganyzott laposvas 40x4, 100440, kerítés részére, hegesztéssel. ( a hegesztés korrózió védelemmel ellátva)</t>
  </si>
  <si>
    <t>Érintésvédelmi hálózat tartozékainak szerelése, nagykiterjedésű fémtárgy földelő kötése: Meglévő erősáramú földelő bekötés. Földelő bekötése hegesztéssel. ( hegesztés korrózió védelemmel ellátva)</t>
  </si>
  <si>
    <t>Villám- és érintésvédelmi hálózat tartozékainak szerelése, felfogórúd szívócsúccsal J. Pröpster V2A+felfogórúd    Rd10/16mm 1255s2.</t>
  </si>
  <si>
    <t>Érintésvédelmi hálózat tartozékainak szerelése, nagykiterjedésű fémtárgy földelő kötése: Acél kerítés bekötés. ( a hegesztés korrózió védelemmel ellátva)</t>
  </si>
  <si>
    <t>Földelő- és/vagy védővezető szerelése, előre elkészített tartószerkezetre, sodronyból vagy köracélbó l, 300 mm2-ig (átmérő: 20 mm-ig) Köracél 10 mm:                                                                                   J. Pröpster átm.10mm tüzihorganyzott acél 100010, tartószerkezet beépítésével. ( a hegesztés korrózió védelemmel ellátva)</t>
  </si>
  <si>
    <t>Földelő- és/vagy védővezető szerelése, előre elkészített tartószerkezetre, sodronyból vagy köracélból, 300 mm2-ig (átmérő: 20 mm-ig) Köracél 10 mm: J. Pröpster átm.10mm tüzihorganyzott acél 100010. Aljzatban vezetve. Tartószerkezet beépítésével.</t>
  </si>
  <si>
    <t>72-061-61.1.1.3-0110502</t>
  </si>
  <si>
    <t>Műanyag szigetelés  készítése, hőre zsugorodó szerelvénnyel. A földelővezetőre galvanikus átvezetés, vastagfalú zsugorcsővel : zsugorcső elhelyezése, Tracon, ZSB33/8R- 3,2</t>
  </si>
  <si>
    <t>71-001-2.2</t>
  </si>
  <si>
    <t>Hajlékonyfalú műanyag páncélcső (betonba önthető) elhelyezése előre elkészített tartóra, falhoronyba, öntött betonba (köpenyburkolatú műanyag gégecső kivitel), Névleges méret: 21-29 mm</t>
  </si>
  <si>
    <t>71-002-14.1</t>
  </si>
  <si>
    <t>71-002-14.1-0224443</t>
  </si>
  <si>
    <t>71-004-6.2-0120436</t>
  </si>
  <si>
    <t>Tartó és egyéb szerkezetek elhelyezése, műanyag bilincs tartóra vagy faliékbe Mű.I. 36 mm csőbilincs</t>
  </si>
  <si>
    <t>71-004-6.2-0151466</t>
  </si>
  <si>
    <t>Tartó és egyéb szerkezetek elhelyezése, műanyag bilincs tartóra vagy faliékbe LEGRAND csőbilincs 20 bepattintható műanyag (Kat.szám:031371)</t>
  </si>
  <si>
    <t>33-063-2.1.4</t>
  </si>
  <si>
    <t>Födémáttörés 30x30 cm méretig, 30 cm födémvastagságig, téglabetétes vasbeton födémben</t>
  </si>
  <si>
    <t>33-063-32.2</t>
  </si>
  <si>
    <t>Mérési jelölés, kirajzolás fal-, és födémáttörés részére</t>
  </si>
  <si>
    <t>Cooper DF6100 VDS Tűzjelző központ tápegységgel</t>
  </si>
  <si>
    <t>Novocell Akkumulátor 12V / 7Ah (zselés)</t>
  </si>
  <si>
    <t>Cooper MAH 830 kombinált hőérzékelő + érzékelő aljzat</t>
  </si>
  <si>
    <t>Cooper MAP 820 Optikai füstérzékelő + érzékelő aljzat</t>
  </si>
  <si>
    <t>Menvier MBG 813 Kézi jelzésadó</t>
  </si>
  <si>
    <t>Cooper MCOM Hurokillesztő modul vezérléshez (kimeneti)</t>
  </si>
  <si>
    <t>Cooper MCOM Hurokillesztő modul vezérléshez (bemeneti)</t>
  </si>
  <si>
    <t>TELL-GPRS CualCom SIA IP Átjelző modem tápegységgel, szerelő dobozzal.</t>
  </si>
  <si>
    <t>Mordef 6100 Átjelző modem- kiegészítő</t>
  </si>
  <si>
    <t>Cooper- MWS424SB ROLP (ROSHNI) Beltéri hangjelző (piros)</t>
  </si>
  <si>
    <t>Kézi jelzésadó utánvilágító tábla</t>
  </si>
  <si>
    <t>"TŰZJELZŐ KÖZPONT" felirat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</si>
  <si>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</si>
  <si>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</si>
  <si>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</si>
  <si>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 védőcső 36 mm, Kód: MU-III 36</t>
  </si>
  <si>
    <t>71-001-1.1.1.2.3-0540791</t>
  </si>
  <si>
    <t>Merev, simafalú műanyag védőcső elhelyezése, elágazó dobozokkal, előre elkészített falhoronyba, vékonyfalú kivitelben, gyenge mechanikai igénybevételre, Névleges méret: 40-63 mm KOPOS halogénmentes merev védőcső, D50, 3m, Cikkszám: 1550HF KA</t>
  </si>
  <si>
    <t>71-001-1.2.1.3</t>
  </si>
  <si>
    <t>Merev, simafalú műanyag védőcső elhelyezése, elágazó dobozokkal, falon kívül, előre elkészített tartó szerkezetre szerelve, erősített falú kivitelben, közepes mechanikai igénybevételre, Névleges méret: 36-48 mm</t>
  </si>
  <si>
    <t>71-001-1.4.1-0110223</t>
  </si>
  <si>
    <t>Merev, simafalú műanyag védőcső elhelyezése, elágazó dobozokkal, előre elkészített tartószerkezetre szerelve,  kemény műanyag gégecsőből, Névleges méret: 9-25 mm HYDRO-THERM beltéri műanyag gégecső 20 mm, Kód: GPVC 20</t>
  </si>
  <si>
    <t>71-001-1.4.1-0110224</t>
  </si>
  <si>
    <t>Merev, simafalú műanyag védőcső elhelyezése, elágazó dobozokkal, előre elkészített tartószerkezetre szerelve,  kemény műanyag gégecsőből, Névleges méret: 9-25 mm HYDRO-THERM beltéri műanyag gégecső 25 mm, Kód: GPVC25L</t>
  </si>
  <si>
    <t>71-001-1.4.2-0110225</t>
  </si>
  <si>
    <t>Merev, simafalú műanyag védőcső elhelyezése, elágazó dobozokkal, előre elkészített tartószerkezetre szerelve,  kemény műanyag gégecsőből, Névleges méret: 29-50 mm HYDRO-THERM beltéri műanyag gégecső 35 mm, Kód: GPVC32L</t>
  </si>
  <si>
    <t>71-001-4.4-0540785</t>
  </si>
  <si>
    <t>Flexibilis halogénmentes védőcső elhelyezése tartószerkezetre idomok nélkül, Külső átmérő 50-63 mm KOPOS Monoflex halogénmentes flexibilis védőcső, D50, Cikkszám: 1450HFPP F25</t>
  </si>
  <si>
    <t>71-001-11.1.1-0121108</t>
  </si>
  <si>
    <t>Elágazó doboz illetve szerelvénydoboz elhelyezése, süllyesztve, fészekvésés nélkül, Névleges méret: Ø68 mm-ig, 2xØ68 mm-ig vagy négyzetes kivitelben, 30-60 mm mélységig, max. négyes sorolásig HYDRO-THERM fehér sorolható doboz, 65-SK2, Kód: 65-SK2</t>
  </si>
  <si>
    <t>71-001-11.1.2-0123002</t>
  </si>
  <si>
    <t>Elágazó doboz illetve szerelvénydoboz elhelyezése, süllyesztve, fészekvésés nélkül, Névleges méret: 70, 80, 100, 150, 200 mm 87, 107, 159, 240, 238 mm (70 - 300 mm) KAISER elágazó doboz téglafalba, IP 20, 100x100 mm, R: 1095-31</t>
  </si>
  <si>
    <t>71-001-11.1.2-0123003</t>
  </si>
  <si>
    <t>Elágazó doboz illetve szerelvénydoboz elhelyezése, süllyesztve, fészekvésés nélkül, Névleges méret: 70, 80, 100, 150, 200 mm 87, 107, 159, 240, 238 mm (70 - 300 mm) KAISER elágazó doboz téglafalba, IP 20, 150x150 mm, R: 1096-31</t>
  </si>
  <si>
    <t>71-002-16.2-0224440</t>
  </si>
  <si>
    <t>71-002-41.1.2-0224401</t>
  </si>
  <si>
    <t>Jelátviteli koaxiális kábel elhelyezése védőcsőbe húzva vagy vezetékcsatornába fektetve, alufólia vagy rézszövet árnyékolással, 50 ohm PannonCom-Kábel H155 PE - 500m, koaxkábel alacsony csillapítású, nagyfrekvenciás alkalmazásokhoz, Csz: BH155A01.00B500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</si>
  <si>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</si>
  <si>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</si>
  <si>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71-002-43.1-0331002</t>
  </si>
  <si>
    <t>71-004-6.2-0151467</t>
  </si>
  <si>
    <t>Tartó és egyéb szerkezetek elhelyezése, műanyag bilincs tartóra vagy faliékbe LEGRAND csőbilincs 25 bepattintható műanyag (Kat.szám:031372)</t>
  </si>
  <si>
    <t>71-005-1.31.2-0533645</t>
  </si>
  <si>
    <t>71-005-1.31.2-0533647</t>
  </si>
  <si>
    <t>71-005-2.61-0230341</t>
  </si>
  <si>
    <t>71-005-2.98.2.1-0230592</t>
  </si>
  <si>
    <t>71-009-9.2</t>
  </si>
  <si>
    <t>Kültéri vandálbiztos szekrények elhelyezése, falra vagy oszlopra erősíthető kivitelben</t>
  </si>
  <si>
    <t>71-009-11.1-0123671</t>
  </si>
  <si>
    <t>Tokozott elosztóberendezések, műanyag tokozatokelhelyezése, IP 54, IP 65 védettséggel, Mi - üres elosztószekrények LEGRAND Marina 300x220 szerelőlap tömör (Kat.szám:036049)</t>
  </si>
  <si>
    <t>71-009-11.1-0123672</t>
  </si>
  <si>
    <t>Tokozott elosztóberendezések, műanyag tokozatokelhelyezése, IP 54, IP 65 védettséggel, Mi - üres elosztószekrények LEGRAND Marina 300x400 szerelőlap tömör (Kat.szám:036052)</t>
  </si>
  <si>
    <t>Asztali telefon Panasonic KX-TS500HGW</t>
  </si>
  <si>
    <t>33-063-1.2.1</t>
  </si>
  <si>
    <t>Faláttörés 30x30 cm méretig, vegyes vagy kőfalban, 40 cm falvastagságig</t>
  </si>
  <si>
    <t>33-063-3.2.3</t>
  </si>
  <si>
    <t>33-063-6.1.1</t>
  </si>
  <si>
    <t>Fészekfúrás elektromos dobozok részére, P2 pórusbeton falazatban, Ø: 65 mm</t>
  </si>
  <si>
    <t>33-063-21.4.3</t>
  </si>
  <si>
    <t>Fészekvésés, dobozok részére téglafalban, 150 x 150 mm-es, 50 mm mélységig</t>
  </si>
  <si>
    <t>33-063-21.4.7</t>
  </si>
  <si>
    <t>Fészekvésés, dobozok részére téglafalban, 350 x 350 mm-es, 50 mm mélységig</t>
  </si>
  <si>
    <t>PARADOX digiplex EVO192HD behatolásjelző központ szabotázs védett zárható fém dobozban</t>
  </si>
  <si>
    <t>PARADOX DGP2-PS17 segéd tápegység szabotázs védett zárható fém dobozban</t>
  </si>
  <si>
    <t>12V 7Ah akkumulátor</t>
  </si>
  <si>
    <t>Tápegység 230VAC/16,5VAC</t>
  </si>
  <si>
    <t>DIGIPLEX APR-ZX8 zónabővítő 8 zóna</t>
  </si>
  <si>
    <t>DIGIPLEX IP 150 internet modul</t>
  </si>
  <si>
    <t>PARADOX EVO-641BL LCD kezelő</t>
  </si>
  <si>
    <t>DSC LC-104 infra+radar kombinált mozgásérzékelő</t>
  </si>
  <si>
    <t>DSC LC-100 infravörös mozgásérzékelő</t>
  </si>
  <si>
    <t>DSC LC-MBS érzékelő tartókonzol</t>
  </si>
  <si>
    <t>STIM beltéri hangjelző</t>
  </si>
  <si>
    <t>PS-128 kültéri hang-fényjelző</t>
  </si>
  <si>
    <t>akkumulátor 12V 4Ah</t>
  </si>
  <si>
    <t>visszajelző villogó</t>
  </si>
  <si>
    <t>Üzembe helyezés, oktatás, dokumentáció  és jegyzőkönyv készítés</t>
  </si>
  <si>
    <t>RACK szekrény álló 12U 750*800 (GREAT LAKES)
Tartozékok:
- 19" gyűrűs kábel rendező 1db
- 19" vakpanel 1db
- 19" konektorsáv kapcsolóval 1db
- 19" patch panel 24*RJ45 cat5e
- termosztát ventillátorhoz 1db
- switch 24 port TP-LINK Gigabit
- Telefon alközpont kX-TES824 CE 16 mellék 1db</t>
  </si>
  <si>
    <t>01  Informatika, riasztó és telefon rendszer</t>
  </si>
  <si>
    <t>02 Indukciós hurok rendszer</t>
  </si>
  <si>
    <t>03 Tűzjelző rendszer</t>
  </si>
  <si>
    <t>Fogyasztásmérő szekrény elhelyezése, (fogyasztásmérőbeépítése nélkül) IP 54 védettséggel, műanyagból, 300 x 600 mm felett
PVT 3060 FSK2 fogyasztásmérő szekrény Háromfázisú fogyasztásmérőhöz, 2 db alsó elhelyezésű ,150x300x170 mm-es kábelfogadó és elmenő szekrény földkábeles csatlakoztatáshoz, melyekben 1-1 db 138 mm hosszú, TS35 kalapsín és 4 pólusú, 25/16mm2 vezeték fogadására alkalmas  főáramköri elágazó kapocs található. 2 db PG 36 furat.</t>
  </si>
  <si>
    <t>71-009-001.2.2-0122616</t>
  </si>
  <si>
    <t>71-009-001.3.7-0633932</t>
  </si>
  <si>
    <t>Áramköri kiselosztók falon kívüli elhelyezéssel, kalapsínes szerelőlappal,max. 125A-ig, vízmentes IP 55, IP 66, IP 67 védettséggel, földsín nélkül(kismegszakítók, védőkapcsolók stb. számára), helyszínen összeszerelve,
TRACON EDFKF-16/4
4×16 mod, H×W×D=755×445×110mm, IP42, RAL1013</t>
  </si>
  <si>
    <t>71-008-009.1.1-0299563</t>
  </si>
  <si>
    <t>71-008-009.1.3-0299611</t>
  </si>
  <si>
    <t xml:space="preserve"> 71-008-011.1.1.1-0299240</t>
  </si>
  <si>
    <t>71-008-011.1.1.2-0299258</t>
  </si>
  <si>
    <t>Biztosítók, kismegszakítók és védőkapcsolók
Áram-védőkapcsolók elhelyezése,váltakozó- és pulzáló egyenáramú kioldásra, gyorskioldással (6...40 ms), 6 kA zárlati szilárdsággal,
4 pólusú VI-KO hibaáram megszakító (FI-relé), 4 Pólusú 25A 30mA RCCB AC típusú, Csz: VTR4-2530</t>
  </si>
  <si>
    <t>Biztosítók, kismegszakítók és védőkapcsolók
Áram-védőkapcsolók elhelyezése,váltakozó- és pulzáló egyenáramú kioldásra, gyorskioldással (6...40 ms), 6 kA zárlati szilárdsággal,
2 pólusú VI-KO hibaáram megszakító (FI-relé), 2 Pólusú 25A 30mA RCCB AC típusú, Csz: VTR2-2530</t>
  </si>
  <si>
    <t>71-008-005.1-0410025</t>
  </si>
  <si>
    <t>Biztosítók, kismegszakítók és védőkapcsolók
Hengeres biztosítóaljzatok elhelyezése,kalapsínre szerelhető kivitelben,biztosítóbetét nélkül,
nullával szerelve vagy 1 pólusú
LEGRAND Lexic biztosítóaljzat 1P+N 14 x51 SP51 (Kat.szám:021502)</t>
  </si>
  <si>
    <t>71-008-006-0430159</t>
  </si>
  <si>
    <t>Biztosítók, kismegszakítók és védőkapcsolók
Biztosítóbetét behelyezése aljzatba,DIAZED és NEOZED és hengeres betétekbehelyezése
LEGRAND Lexic hengeres olvadóbiztosító 25A aM 14 x51 ütőszeg nélkül (Kat.szám:014025)</t>
  </si>
  <si>
    <t>71-008-005.4-0410029</t>
  </si>
  <si>
    <t>Biztosítók, kismegszakítók és védőkapcsolók
Hengeres biztosítóaljzatok elhelyezése,kalapsínre szerelhető kivitelben,biztosítóbetét nélkül,
4 pólusú LEGRAND Lexic biztosítóaljzat 3P+N 14 x51 SP51 (Kat.szám:021505)</t>
  </si>
  <si>
    <t>71-008-009.1.3-0299616</t>
  </si>
  <si>
    <t>Biztosítók, kismegszakítók és védőkapcsolók
Kismegszakítók és kiegészítők elhelyezése kalapsínes szerelőlapra,"B", "C" és "D" jelleggörbével, 3 kA zárlati szilárdsággal,
3 pólusú VI-KO kismegszakító, C típusú 3P 3kA 50A MCB, Csz: 3VTB-3C50</t>
  </si>
  <si>
    <t>71-007-033.1-0317051</t>
  </si>
  <si>
    <t>Ipari kapcsolók és csatlakozók
Terhelésszakaszoló-kapcsoló elhelyezéseelosztószekrénybe,
kalapsínre szerelve, 32A - 250A-ig
LEGRAND Vistop 63A 3P mellső, fekete karral, terhelésszakaszoló kapcsoló sínre (Kat.szám:022512)</t>
  </si>
  <si>
    <t>71-008-003.1-0410115</t>
  </si>
  <si>
    <t>Biztosítók, kismegszakítók és védőkapcsolók
Nagyteljesítményű (késes) kapcsolhatóbiztosítóaljzatok elhelyezése, 125A-630A-ig, szerelőlapra LEGRAND SPX 000 125A vízszintes biztosítós szakaszolókapcsoló (Kat.szám:605200)</t>
  </si>
  <si>
    <t>71-008-007-0430306</t>
  </si>
  <si>
    <t>Biztosítók, kismegszakítók és védőkapcsolók
Késes biztosítóbetét elhelyezése
LEGRAND késes betét 00 gG 63A (Kat.szám:016335)</t>
  </si>
  <si>
    <t>71-003-004.2</t>
  </si>
  <si>
    <t>Szerelési anyagok
Nullbontó sorkapocs elhelyezésekapcsolótáblába, szekrénybe vagy egyéb alapra,sínre pattintható kivitelben,csavaros vezetékbekötéssel,
42 A felett</t>
  </si>
  <si>
    <t>71-003-013.2-0630032</t>
  </si>
  <si>
    <t>71-003-013.2-0630017</t>
  </si>
  <si>
    <t>Fésűs sín felszerelése kismegszakítókra,
14 - 57 modul méret között
LEGRAND Lexic fésűs sín villás 1P 57x1P (Kat.szám:404912)</t>
  </si>
  <si>
    <t>Fésűs sín felszerelése kismegszakítókra,
14 - 57 modul méret között
LEGRAND Lexic fésűs sín fogas 3P 19x3P (Kat.szám:404943)</t>
  </si>
  <si>
    <t>71-003-012.2-0624011</t>
  </si>
  <si>
    <t>Moduláris elosztóblokk elhelyezése,kalapsínre szerelhető kivitelben, 4 pólusú
LEGRAND Lexic elosztóblokk 4P 100A 4x7 furat (Kat.szám:004884)</t>
  </si>
  <si>
    <t>71-002-001.3-0213010</t>
  </si>
  <si>
    <t>Szigetelt vezeték elhelyezése védőcsőbe húzvavagy vezetékcsatornába fektetve, rézvezetővel, leágazó kötésekkel,szigetelés ellenállás méréssel,a szerelvényekhez csatlakozó vezetékvégek bekötése nélkül,
keresztmetszet: 10-16 mm2
PannonCom-Kábel H07V-K 450/750V 1x10 mm2, hajlékony rézvezetővel (Mkh)</t>
  </si>
  <si>
    <t>71-003-010.2-0491008</t>
  </si>
  <si>
    <t>Szigetelt érvéghüvely rögzítése vezetékre,
sajtoló szerszámmal,10 - 25 mm2
LEGRAND Starfix 10mm2 érvéghüvely barna (Kat.szám:037669)</t>
  </si>
  <si>
    <t>71-003-010.2-0491052</t>
  </si>
  <si>
    <t>Szigetelt érvéghüvely rögzítése vezetékre,
sajtoló szerszámmal,10 - 25 mm2
LEGRAND Starfix 16mm2 érvéghüvely hoszú fehér (Kat.szám:037670)</t>
  </si>
  <si>
    <t>71-002-001.3-0213016</t>
  </si>
  <si>
    <t>Szigetelt vezeték elhelyezése védőcsőbe húzvavagy vezetékcsatornába fektetve, rézvezetővel, leágazó kötésekkel,szigetelés ellenállás méréssel,a szerelvényekhez csatlakozó vezetékvégek bekötése nélkül,
keresztmetszet: 10-16 mm2
PannonCom-Kábel H07V-K 450/750V 1x16 mm2, hajlékony rézvezetővel (Mkh)</t>
  </si>
  <si>
    <t>71-002-001.4-0210025</t>
  </si>
  <si>
    <t>Szigetelt vezeték elhelyezése védőcsőbe húzvavagy vezetékcsatornába fektetve, rézvezetővel, leágazó kötésekkel,szigetelés ellenállás méréssel,a szerelvényekhez csatlakozó vezetékvégek bekötése nélkül,
keresztmetszet: 25-35 mm2
PannonCom-Kábel H07V-R 450/750V 1x25 mm2, vastag elemi szálak rézből</t>
  </si>
  <si>
    <t>71-003-010.2-0491011</t>
  </si>
  <si>
    <t>Szigetelt érvéghüvely rögzítése vezetékre,
sajtoló szerszámmal,10 - 25 mm2
LEGRAND Starfix 25mm2 érvéghüvely fekete (Kat.szám:037671)</t>
  </si>
  <si>
    <t>71-013-004.1.2-0220131</t>
  </si>
  <si>
    <t>Villám- és érintésvédelmi hálózatok
Földelővezető elhelyezése meglévő földárokba,
köracélból, átmérő: 20 mm felett
Melegen hengerelt köracél A 38, {átmérő} 22 mm</t>
  </si>
  <si>
    <t>71-013-011.4.2-0310221</t>
  </si>
  <si>
    <t>Villám- és érintésvédelmi hálózatok,
túlfeszültség-levezető elhelyezése,kalapsínre szerelhető kivitelben,feszültségmentes kapcsolótérben,hálózatok védelmére,
1 fázisú, 3 vezetős (C fokozat)
OBO varisztoros túlfeszültség-levezető, 5 év garanciával, V 20-C/1+NPE, R.sz.: 5094650</t>
  </si>
  <si>
    <t>71-013-011.4.3-0310223</t>
  </si>
  <si>
    <t>Villám- és érintésvédelmi hálózatok,
túlfeszültség-levezető elhelyezése,kalapsínre szerelhető kivitelben,feszültségmentes kapcsolótérben,hálózatok védelmére,
3 fázisú, 4 vezetős (C fokozat)
OBO varisztoros túlfeszültség-levezető, 5 év garanciával, V 20-C/3-, R.sz.: 5094624</t>
  </si>
  <si>
    <t>71-013-011.4.4-0310225</t>
  </si>
  <si>
    <t>Villám- és érintésvédelmi hálózatok,
túlfeszültség-levezető elhelyezése,kalapsínre szerelhető kivitelben,feszültségmentes kapcsolótérben,hálózatok védelmére,
3 fázisú, 5 vezetős (C fokozat)
OBO varisztoros túlfeszültség-levezető, 5 év garanciával, V 50-C/3+,</t>
  </si>
  <si>
    <t>71-002-052.3-0336649</t>
  </si>
  <si>
    <t>Műanyag szigetelésű energiaátviteli ésirányítás-technikai kábel fektetésekézi erővel, kábelárokba vagy kábelcsatornába,
tömeghatár: 0,66-1,00 kg/m
PannonCom-Kábel NYY-J 0,6/1 kV 5x10 mm2</t>
  </si>
  <si>
    <t>71-002-052.2-0336579</t>
  </si>
  <si>
    <t>Műanyag szigetelésű energiaátviteli ésirányítás-technikai kábel fektetésekézi erővel, kábelárokba vagy kábelcsatornába,
tömeghatár: 0,36-0,65 kg/m
PannonCom-Kábel NYY-J 0,6/1 kV 3x10 mm2</t>
  </si>
  <si>
    <t>71-002-021.1-0217092</t>
  </si>
  <si>
    <t>Kábelszerű vezeték elhelyezéseelőre elkészített tartószerkezetre, 1-12 erű rézvezetővel,elágazó dobozokkal és kötésekkel, szigetelési elenállás méréssel,a szerelvényekhez csatlakozó vezetékvégek bekötése nélkül,
keresztmetszet: 0,5-2,5 mm2
PannonCom-Kábel H05VV-F 300/500V műanyag tömlő vezeték 3x1,5 mm2, hajlékony rézvezetővel (MT)</t>
  </si>
  <si>
    <t>71-002-001.2-0213006</t>
  </si>
  <si>
    <t>Szigetelt vezeték elhelyezése védőcsőbe húzvavagy vezetékcsatornába fektetve, rézvezetővel, leágazó kötésekkel,szigetelés ellenállás méréssel,a szerelvényekhez csatlakozó vezetékvégek bekötése nélkül,
keresztmetszet: 4-6 mm2
PannonCom-Kábel H07V-K 450/750V 1x6 mm2, hajlékony rézvezetővel (Mkh)</t>
  </si>
  <si>
    <t>Komplett világítási szerelvények;
Fali kapcsolók elhelyezése, süllyesztve, 10A kétpólusú kapcsolók SCHNEIDER "ANYA" komplett szerelvény, süllyesztett, egypólusú kapcsoló, 10A, 250V AC, csavaros bekötésű, fehér</t>
  </si>
  <si>
    <t>Komplett világítási szerelvények;
Fali kapcsolók elhelyezése, süllyesztve, 10A kétpólusú kapcsolók SCHNEIDER "ANYA" komplett szerelvény, süllyesztett, csillár kapcsoló, 10A, 250V AC, csavaros bekötésű, fehér</t>
  </si>
  <si>
    <t>Komplett világítási szerelvények;
Fali kapcsolók elhelyezése, süllyesztve, 10A kétpólusú kapcsolók SCHNEIDER "ANYA" komplett szerelvény, süllyesztett, váltókapcsoló, 10A, 250V AC, csavaros bekötésű, fehér</t>
  </si>
  <si>
    <t>Mennyezeti lámpatest elhelyezése előreelkészített tartószerkezetre,burával vagy védőkosárral, kompakt fénycsöves kivitelben
"A" típus TRACON UFO-2-F 2×60W
230V, 50Hz, E27, max.2×60W, D=300 mm, EEI=A++,A+,A,B,C,D,E</t>
  </si>
  <si>
    <t>Mennyezeti lámpatest elhelyezése előreelkészített tartószerkezetre,burával vagy védőkosárral, kompakt fénycsöves kivitelben
"C" típus TRACON TLKV-E27 1×60W Védett kerek falilámpa, átlátszó bura, fehér
230V, 50Hz, max. 1×60W, E27, IP54, EEI=A++ - E</t>
  </si>
  <si>
    <t>71-011-005.2.1-0620997</t>
  </si>
  <si>
    <t>Fénycsövek, T8 egyenes fénycsövek
TUNGSRAM F58W/830/XLR fénycső, G13/24 fej, háromsávos, recycable, Kód: 37558</t>
  </si>
  <si>
    <t>Fényforrások Fénycsövek,  T8 egyenes fénycsövek
TUNGSRAM F36W/830/XLR fénycső, G13/24 fej, háromsávos, recycable, Kód: 16856</t>
  </si>
  <si>
    <t>71-011-002.3-0299720</t>
  </si>
  <si>
    <t>Fényforrások Kompakt fénycsövek, E27 fej
VITOONE kompakt fénycső, 15W E27 spirál-tiny, 2700K, Csz: 11015-27-2700</t>
  </si>
  <si>
    <t>71-006-008.1-0299036</t>
  </si>
  <si>
    <t>Vezérlés- és irányítástechnikai készülékek
Fénykapcsoló elhelyezése sík szerelőlapra
TRACON Mozgásérzékelő, infra falra, fehér
Cikkszám:TMB-112 230 VAC, 180°, max. 12 m, 10 s-7 min, 3-2000lux, IP44</t>
  </si>
  <si>
    <t>72-001-001.1-0312002</t>
  </si>
  <si>
    <t>72-001-001.1-0132501</t>
  </si>
  <si>
    <t>Épületautomatika, -felügyelet (gyengeáram)
Épület-kommunikációs rendszerek
Csengő, gong, csengőtranszformátorelhelyezése,
kalapsínre szerelhető kivitelben
LEGRAND Lexic csengő transzformátor 230/12-8V 8VA, (Kat.szám:413091)</t>
  </si>
  <si>
    <t>Épületautomatika, -felügyelet (gyengeáram)
Épület-kommunikációs rendszerek
Csengő, gong, csengőtranszformátorelhelyezése,
kalapsínre szerelhető kivitelben
LEGRAND Lexic csengő 8/12V~, 1 modul (Kat.szám:004101)</t>
  </si>
  <si>
    <t>Komplett világítási szerelvények;
Fali kapcsolók elhelyezése, süllyesztve, 10A kétpólusú kapcsolók SCHNEIDER "ANYA" komplett szerelvény, süllyesztett, csengő kapcsoló, 10A, 250V AC, csavaros bekötésű, fehér</t>
  </si>
  <si>
    <t>Biztosítók, kismegszakítók és védőkapcsolók
Kismegszakítók és kiegészítők elhelyezése kalapsínes szerelőlapra,"B", "C" és "D" jelleggörbével, 3 kA zárlati szilárdsággal,
3 pólusú VI-KO kismegszakító, C típusú 3P 3kA 16A MCB, Csz: 3VTB-3C16</t>
  </si>
  <si>
    <t>Biztosítók, kismegszakítók és védőkapcsolók
Kismegszakítók és kiegészítők elhelyezése kalapsínes szerelőlapra,"B", "C" és "D" jelleggörbével, 3 kA zárlati szilárdsággal,
1 pólusú VI-KO kismegszakító, C típusú 1P 3kA 16A MCB, Csz: 3VTB-1C16</t>
  </si>
  <si>
    <t>Áramköri kiselosztók
falba süllyesztett kivitelben, kalapsínes szerelőlappal,N- és PE sínnel, max. 63A-ig, IP 30, IP 40 védettséggel(kismegszakítók, védőkapcsolók, távkapcsolók stb. számára), üresen, kiselosztók 12-18 egység között
Schneider Electric Mini Pragma 2 sor 12 modul süllyesztett átlátszó ajtóval PEN sínnel fehér, komplett, R: MIP22212T</t>
  </si>
  <si>
    <t>Komplett világítási  és telekommunikációs szerelvények, Telefon és PC csatlakozóaljzat, USB töltő aljzat elhelyezése (egyes/kettős), PC, USB SCHNEIDER "ANYA" 1xRJ45 Cat6 UTP</t>
  </si>
  <si>
    <t xml:space="preserve">Komplett világítási  és telekommunikációs szerelvények, Telefon és PC csatlakozóaljzat, USB töltő aljzat elhelyezése (egyes/kettős), PC, USB SCHNEIDER "ANYA" 2xRJ45 Cat6 UTP </t>
  </si>
  <si>
    <t>Összeépíthető világítási  és telekommunikációs szerelvények elemei; Koaxiális antennacsatlakozó-aljzat elhelyezése (műanyag borítóelemek nélkül) SCHNEIDER "ANYA" TV aljzat</t>
  </si>
  <si>
    <t xml:space="preserve">Összeépíthető világítási  és telekommunikációs szerelvények elemei; Keret elhelyezése, kettes keret, vízszintes SCHNEIDER "ANYA" kettes keret, fehér </t>
  </si>
  <si>
    <t>Álmennyezeti lámpatest elhelyezése előreelkészített tartószerkezetre, fénycsöves kivitelben T8 fénycsöves EVG elektronikával szerelt V, parabola tükrös 
"B" típus Daniella deLux Tükrös-rácsos lámpatest 2x36W EVG előtéttel, DEL193</t>
  </si>
  <si>
    <t>Kétoldalon menetes vagy roppantógyűrűs szerelvény elhelyezése, külső vagy belső menettel, illetve hollandival csatlakoztatva DN 32 szennyfogószűrő, gázszűrő, iszap- és levegőleválasztó ITAP Y 5/4" szennyfogó szűrő</t>
  </si>
  <si>
    <t>Kétoldalon menetes vagy roppantógyűrűs szerelvény elhelyezése, külső vagy belső menettel, illetve hollandival csatlakoztatva DN 20 szennyfogószűrő, gázszűrő, iszap- és levegőleválasztó ITAP Y szűrő 500 3/4" szennyfogó szűrő</t>
  </si>
  <si>
    <t>Ipari zsírfogó berendezés elhelyezése és bekötése, ACO-FPI LIGHT NG 4, öntöttvas fedlappal,</t>
  </si>
  <si>
    <t>Gázüzemű fűtő készülék elhelyezése, víz- és gázoldali bekötése,földgázra vagy PB gázra, kondenzációs fali- vagy modulkazán 40 kW teljesítmény felett  Westen Star kondenz 1.50 50 KW fűtő kazán</t>
  </si>
  <si>
    <t>Fűtőtest szerelvény elhelyezése külső vagy belső menettel, illetve hollandival csatlakoztatva DN 15 visszatérő elzárószelep EMMETI RL-1 típusú, sarok kivitelű visszatérő elzáró szelep, G3/4" Eurokónuszos külső menetes csőcsatlakozással, 1/2", Csz: 1.3748.01</t>
  </si>
  <si>
    <t>Fűtőtest szerelvény elhelyezése külső vagy belső menettel, illetve hollandival csatlakoztatva DN 15 termosztatikus szelep, termosztatikus szelep szett EMMETI TS-90 típusú, sarok kivitelű termosztát szeleptest, G3/4" Eurokónuszos külső menetes csőcsatlakozással, 1/2", Csz: 1.7724.37</t>
  </si>
  <si>
    <t>Acéllemez kompakt lapradiátor elhelyezése, széthordással, tartókkal, bekötéssel, 1 soros, 1600 mm-ig, 600 mm SANICA négycsonkos lapradiátor BEK (11b típus), 1-soros konvektorlemezes, burkolattal, 600x 400 mm, fűtőtelj. (90/70/20°C): 471 W</t>
  </si>
  <si>
    <t>Acéllemez kompakt lapradiátor elhelyezése, széthordással, tartókkal, bekötéssel, 2 soros, 1600 mm-ig, 600 mm SANICA négycsonkos lapradiátor DK (22 típus), 2-soros, 2 konvektorlemezes, burkolattal, 600x400 mm, fűtőtelj. (90/70/20°C): 848 W</t>
  </si>
  <si>
    <t>Acéllemez kompakt lapradiátor elhelyezése, széthordással, tartókkal, bekötéssel, 2 soros, 1600 mm-ig, 600 mm SANICA négycsonkos lapradiátor DK (22 típus), 2-soros, 2 konvektorlemezes, burkolattal, 600x600 mm, fűtőtelj. (90/70/20°C): 1272 W</t>
  </si>
  <si>
    <t>Acéllemez kompakt lapradiátor elhelyezése, széthordással, tartókkal, bekötéssel, 2 soros, 1600 mm-ig, 600 mm SANICA négycsonkos lapradiátor DK (22 típus), 2-soros, 2 konvektorlemezes, burkolattal, 600x800 mm, fűtőtelj. (90/70/20°C): 1696 W</t>
  </si>
  <si>
    <t>Acéllemez kompakt lapradiátor elhelyezése, széthordással, tartókkal, bekötéssel, 2 soros, 1600 mm-ig, 600 mm SANICA négycsonkos lapradiátor DK (22 típus), 2-soros, 2 konvektorlemezes, burkolattal, 600x1000 mm, fűtőtelj. (90/70/20°C): 2120 W</t>
  </si>
  <si>
    <t>Acéllemez kompakt lapradiátor elhelyezése, széthordással, tartókkal, bekötéssel, 2 soros, 1600 mm-ig, 600 mm SANICA négycsonkos lapradiátor DK (22 típus), 2-soros, 2 konvektorlemezes, burkolattal, 600x1200 mm, fűtőtelj. (90/70/20°C): 2554 W</t>
  </si>
  <si>
    <t>Acéllemez kompakt lapradiátor elhelyezése, széthordással, tartókkal, bekötéssel, 2 soros, 1600 mm-ig, 600 mm SANICA 6001100, kompakt acéllemez lapradiátor 2 fűtőlappal, 2 konvektorlemezzel, burkolattal, 4 csonkkal, 600x1100 mm, 75/65/20°C, 1880W</t>
  </si>
  <si>
    <t>Acéllemez kompakt lapradiátor elhelyezése, széthordással, tartókkal, bekötéssel, 3 soros, 1600 mm-ig, 600 mm ERFER négycsonkos lapradiátor (33 típus), 3-soros 3 konvektorlemezes, burkolattal, 600x 600 mm, fűtőtelj. (90/70/20°C): 1753 W</t>
  </si>
  <si>
    <t>Acéllemez kompakt lapradiátor elhelyezése, széthordással, tartókkal, bekötéssel, 3 soros, 1600 mm-ig, 600 mm ERFER négycsonkos lapradiátor  (33 típus), 3-soros 3 konvektorlemezes, burkolattal, 600x1000 mm, fűtőtelj. (90/70/20°C): 2922 W</t>
  </si>
  <si>
    <t>Acéllemez kompakt lapradiátor elhelyezése, széthordással, tartókkal, bekötéssel, 3 soros, 1600 mm-ig, 900 mm ERFER radiátor, 33/DKEK 900-1100, 3598W, Cikkszám: WA33911</t>
  </si>
  <si>
    <t>Acéllemez kompakt lapradiátor elhelyezése, széthordással, tartókkal, bekötéssel, 3 soros, 1600 mm-ig, 900 mm ERFER radiátor, 33/DKEK 900-1200, 3925W, Cikkszám: WA33912</t>
  </si>
  <si>
    <t>Acéllemez kompakt lapradiátor elhelyezése, széthordással, tartókkal, bekötéssel, 3 soros, 1600 mm felett, 300 mm PURMO 6 csatl.lapradiátor DKEK (33 típus), 3-soros 3 konvektorlemezes, burkolattal, 300x2400 mm, fűtőtelj. (90/70/20°C): 4234 W</t>
  </si>
  <si>
    <t>Álmennyezeti lámpatest elhelyezése előreelkészített tartószerkezetre, fénycsöves kivitelben T8 fénycsöves EVG elektronikával szerelt védett lámpatest
"D" típus Daniella deLux Por és Páramentes Lámpatest 2x58W, DEL094</t>
  </si>
  <si>
    <t>71-006-013.1-K</t>
  </si>
  <si>
    <t>Termosztátok, helyiség hőmérséklet érzékelők elhelyezése, falra szerelve
Computherm Q3 RF Rádiós szobatermosztát szett (adó vevő együtt)</t>
  </si>
  <si>
    <t>72-012-011.1.3.1-0224117</t>
  </si>
  <si>
    <t>Bejáratok, nyílászárók védelme,
elektromos zárak elhelyezése, rendszerbe illesztése, bekötése, ajtólapba, ablakszárnyba szerelve, normál
YLI Rövid pajzsos elektromos zár, feszültségre nyitó (NO) - fail-secure; Tápfeszültség: 12VDC; áramfelvétel: 440mA; zár méretei: 90x20,5x28 mm, Csz: YS-131NO</t>
  </si>
  <si>
    <t>74-051-001.1.1.1.2.2-K</t>
  </si>
  <si>
    <t xml:space="preserve">Természetes (gravitációs) füstelvezetés,
hő- és füstelvezető nyitó szerkezet nyíló ablakra RWA rendszerben
ASSA ABLOY BTR PGM 24 / 1000 N / 100-500mm orsós motor nyíló ablakhoz RWA központba </t>
  </si>
  <si>
    <t xml:space="preserve">Természetes (gravitációs) füstelvezetés,
hő- és füstelvezető nyitó szerkezet billenő tetőtéri ablakra RWA rendszerben
ASSA ABLOY BTR GGM 24 / 400 N /100-1000mm orsós motor tető ablakhoz RWA központba </t>
  </si>
  <si>
    <t>Természetes (gravitációs) füstelvezetés,
hő- és füstelvezető nyitó szerkezet vezérlő szekrény
ASSA ABLOY  Lépcsőházi központ
Műszaki jellemzők:
Tápfeszültség:  230 V / 50 Hz.
Méret, kialakítás: 295 x 295 x 85 mm-es, falra szerelhető műanyag dobozban.
Csatlakoztatható eszközök:
RWA motor 24 V / összesen max. 2,0 A.
10 db RWA EL 6000/8000/1v2 típusú vésznyitó gomb.
10 db szelőőztető kapcsoló.
10 db ORM 6000 füstérzékelő.
Akkumulátorok: 2 x 12 V,  2,2 Ah.
Működtetés:
Vésznyitó gombbal
Hő detektorral
Füstérzékelővel
Külső, potenciálmentes kontaktussal</t>
  </si>
  <si>
    <t>Műanyag kültéri nyílászárók elhelyezése előre kihagyott falnyílásba, hőszigetelt, fokozott légzárású bejárati ajtó, 7 kamrás Horizont Ps- Penta Plus profilból U=1,1W/m2K  mérete: 260*260cm (P3kj és H11) a H11 oldalvilágító RWA rsz.ben nyitható</t>
  </si>
  <si>
    <t>Fa tetőtéri ablak,
borovi fenyőből, rétegragasztott tokkal, szárnnyal,
középső tengely körül forduló, 15° és 90° közötti hajlásszögű tetőbe,beépített szellőzővel, alumínium külső borítással, kivehető és tisztítható szűrőbetéttel, zárt állapotban is szellőztethető,
több lakkréteggel felületkezelve, eletromos működtetési lehetőséggel,
klíma plusz üveg, Méretkód: M08, M10, P06, P08, P10, S06, S08, S10, U08, U10 (1 m2 felett)
GGL típusú VELUX tetőtéri ablak, Fa, M08. Az ablak tokkülmérete: 78x140 cm., Termékkód: GGL M08 3060
(T2) RWA rsz.ben nyitható</t>
  </si>
  <si>
    <t>Dátum: ………………………………………..</t>
  </si>
  <si>
    <t>ajánlattevő</t>
  </si>
  <si>
    <r>
      <t>(Akkumulátoros vészvilágítás)  Tartalék világítási lámpatestek elhelyezése, saját akkumlátoros, készenléti üzemű, falonkívüli kivitelben, kompakt fénycsöves TLBV-18A lámpatest, IP 40, akkumulátoros, 1 órás, folyamatos üzemre, 16 W-os 2D kompakt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fénycsővel, KIJÁRAT MUTATÓK</t>
    </r>
  </si>
  <si>
    <r>
      <t>Horonyvésés, téglafalban, 8 cm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keresztmetszetig</t>
    </r>
  </si>
  <si>
    <r>
      <t>Horonyvésés, téglafalban, 16,01-24,00 cm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keresztmetszet között</t>
    </r>
  </si>
  <si>
    <r>
      <t>Riasztókábel elhelyezése előre elkészített tartószerkezetre, 2-12 erű rézvezetővel, fólia árnyékolással, keresztmetszet: 0,221-0,75 mm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PannonCom-Kábel riasztókábel, 6x0,22+2x0,5 Csz: RIA6+2</t>
    </r>
  </si>
  <si>
    <r>
      <t>Polietilén szigetelésű távközlési kábel fektetése kézi erővel, rézszalag illetve alufólia árnyékolással, kábelárokba vagy kábelcsatornába, tömeghatár: 0,35 kg/m-ig PannonCom-Kábel F-2YC2Y 200/300V 2x2x0,8 mm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távközlési kábel, rézvezetővel, rézszalag árnyékolóval</t>
    </r>
  </si>
  <si>
    <r>
      <t>Tűzálló tűzjelző kábel elhelyezése előre elkészített tartószerkezetre, 2-4 erű rézvezetővel, szigetelési ellenállás méréssel, a szerelvényekhez csatlakozó vezetékvégek bekötése nélkül, keresztmetszet: 0,8-1,5 mm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PannonCom-Kábel JE-H(St)H FE180/PH90 1x4x1,0 tűzálló tűzjelző kábel (100m) (Fibrain) Csz: XVF121.000</t>
    </r>
  </si>
  <si>
    <r>
      <t>Tűzálló tűzjelző kábel elhelyezése előre elkészített tartószerkezetre, 2-4 erű rézvezetővel, szigetelési ellenállás méréssel, a szerelvényekhez csatlakozó vezetékvégek bekötése nélkül, keresztmetszet: 0,8-1,5 mm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PannonCom-Kábel JE-H(St)H FE180/PH90 1x2x1,0 tűzálló tűzjelző kábel (100m) (Fibrain) Csz: XVF121.000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</si>
</sst>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Ft&quot;"/>
    <numFmt numFmtId="165" formatCode="0.0"/>
    <numFmt numFmtId="166" formatCode="&quot;H-&quot;0000"/>
    <numFmt numFmtId="167" formatCode="#,##0&quot; Ft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imes New Roman"/>
      <family val="1"/>
      <charset val="1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/>
  </cellStyleXfs>
  <cellXfs count="285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 applyAlignment="1">
      <alignment horizontal="center"/>
    </xf>
    <xf numFmtId="0" fontId="18" fillId="0" borderId="11" xfId="0" applyFont="1" applyFill="1" applyBorder="1"/>
    <xf numFmtId="0" fontId="19" fillId="0" borderId="0" xfId="0" applyFont="1" applyFill="1"/>
    <xf numFmtId="4" fontId="19" fillId="0" borderId="0" xfId="0" applyNumberFormat="1" applyFont="1" applyFill="1"/>
    <xf numFmtId="0" fontId="19" fillId="0" borderId="11" xfId="0" applyFont="1" applyFill="1" applyBorder="1"/>
    <xf numFmtId="1" fontId="21" fillId="0" borderId="0" xfId="0" applyNumberFormat="1" applyFont="1" applyFill="1" applyBorder="1" applyAlignment="1">
      <alignment horizontal="left" vertical="center" wrapText="1"/>
    </xf>
    <xf numFmtId="165" fontId="22" fillId="0" borderId="11" xfId="0" applyNumberFormat="1" applyFont="1" applyFill="1" applyBorder="1"/>
    <xf numFmtId="0" fontId="19" fillId="0" borderId="12" xfId="0" applyFont="1" applyFill="1" applyBorder="1"/>
    <xf numFmtId="0" fontId="0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4" fontId="24" fillId="0" borderId="0" xfId="0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164" fontId="24" fillId="0" borderId="0" xfId="0" applyNumberFormat="1" applyFont="1" applyBorder="1" applyAlignment="1">
      <alignment horizontal="center" vertical="top" wrapText="1"/>
    </xf>
    <xf numFmtId="164" fontId="24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right" vertical="top" wrapText="1"/>
    </xf>
    <xf numFmtId="165" fontId="22" fillId="0" borderId="12" xfId="0" applyNumberFormat="1" applyFont="1" applyFill="1" applyBorder="1"/>
    <xf numFmtId="164" fontId="24" fillId="0" borderId="0" xfId="0" applyNumberFormat="1" applyFont="1" applyBorder="1"/>
    <xf numFmtId="0" fontId="24" fillId="0" borderId="16" xfId="0" applyFont="1" applyBorder="1" applyAlignment="1">
      <alignment horizontal="left" vertical="top" wrapText="1"/>
    </xf>
    <xf numFmtId="4" fontId="24" fillId="0" borderId="16" xfId="0" applyNumberFormat="1" applyFont="1" applyBorder="1"/>
    <xf numFmtId="0" fontId="24" fillId="0" borderId="16" xfId="0" applyFont="1" applyBorder="1"/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164" fontId="23" fillId="0" borderId="16" xfId="0" applyNumberFormat="1" applyFont="1" applyBorder="1" applyAlignment="1">
      <alignment horizontal="center" vertical="top" wrapText="1"/>
    </xf>
    <xf numFmtId="3" fontId="19" fillId="0" borderId="0" xfId="0" applyNumberFormat="1" applyFont="1" applyFill="1" applyAlignment="1">
      <alignment horizontal="center" vertical="top"/>
    </xf>
    <xf numFmtId="0" fontId="19" fillId="0" borderId="0" xfId="0" applyFont="1" applyFill="1" applyBorder="1"/>
    <xf numFmtId="4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left" vertical="top" wrapText="1"/>
    </xf>
    <xf numFmtId="4" fontId="19" fillId="0" borderId="16" xfId="0" applyNumberFormat="1" applyFont="1" applyFill="1" applyBorder="1"/>
    <xf numFmtId="0" fontId="19" fillId="0" borderId="16" xfId="0" applyFont="1" applyFill="1" applyBorder="1"/>
    <xf numFmtId="0" fontId="19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left" vertical="top" wrapText="1"/>
    </xf>
    <xf numFmtId="164" fontId="19" fillId="0" borderId="16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4" fontId="30" fillId="0" borderId="0" xfId="0" applyNumberFormat="1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4" fontId="33" fillId="0" borderId="0" xfId="0" applyNumberFormat="1" applyFont="1" applyFill="1" applyBorder="1"/>
    <xf numFmtId="164" fontId="33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top"/>
    </xf>
    <xf numFmtId="2" fontId="22" fillId="0" borderId="11" xfId="0" applyNumberFormat="1" applyFont="1" applyFill="1" applyBorder="1" applyAlignment="1">
      <alignment horizontal="center" vertical="top"/>
    </xf>
    <xf numFmtId="2" fontId="19" fillId="0" borderId="12" xfId="0" applyNumberFormat="1" applyFont="1" applyFill="1" applyBorder="1" applyAlignment="1">
      <alignment horizontal="center" vertical="top"/>
    </xf>
    <xf numFmtId="2" fontId="18" fillId="0" borderId="0" xfId="0" applyNumberFormat="1" applyFont="1" applyFill="1" applyAlignment="1">
      <alignment horizontal="center" vertical="top"/>
    </xf>
    <xf numFmtId="2" fontId="18" fillId="0" borderId="11" xfId="0" applyNumberFormat="1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center" vertical="top"/>
    </xf>
    <xf numFmtId="2" fontId="19" fillId="33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top"/>
    </xf>
    <xf numFmtId="165" fontId="22" fillId="0" borderId="0" xfId="0" applyNumberFormat="1" applyFont="1" applyFill="1" applyBorder="1"/>
    <xf numFmtId="0" fontId="23" fillId="0" borderId="0" xfId="0" applyFont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36" fillId="0" borderId="0" xfId="42" applyFont="1" applyFill="1" applyBorder="1" applyAlignment="1">
      <alignment horizontal="left" vertical="top"/>
    </xf>
    <xf numFmtId="0" fontId="35" fillId="0" borderId="0" xfId="42" applyFont="1" applyFill="1" applyBorder="1" applyAlignment="1">
      <alignment horizontal="center" vertical="top" wrapText="1"/>
    </xf>
    <xf numFmtId="0" fontId="36" fillId="0" borderId="0" xfId="42" applyFont="1" applyFill="1" applyBorder="1" applyAlignment="1">
      <alignment horizontal="center" vertical="top" wrapText="1"/>
    </xf>
    <xf numFmtId="0" fontId="36" fillId="0" borderId="0" xfId="42" applyFont="1" applyFill="1" applyBorder="1" applyAlignment="1">
      <alignment horizontal="left" vertical="top" wrapText="1"/>
    </xf>
    <xf numFmtId="0" fontId="36" fillId="0" borderId="0" xfId="42" applyFont="1" applyFill="1" applyBorder="1" applyAlignment="1">
      <alignment horizontal="right" vertical="top"/>
    </xf>
    <xf numFmtId="3" fontId="36" fillId="0" borderId="0" xfId="42" applyNumberFormat="1" applyFont="1" applyFill="1" applyBorder="1" applyAlignment="1">
      <alignment horizontal="center" vertical="top"/>
    </xf>
    <xf numFmtId="0" fontId="36" fillId="0" borderId="0" xfId="42" applyFont="1" applyFill="1" applyBorder="1" applyAlignment="1">
      <alignment horizontal="right" vertical="top" wrapText="1"/>
    </xf>
    <xf numFmtId="166" fontId="36" fillId="0" borderId="14" xfId="42" applyNumberFormat="1" applyFont="1" applyFill="1" applyBorder="1" applyAlignment="1">
      <alignment horizontal="left" vertical="top" wrapText="1"/>
    </xf>
    <xf numFmtId="0" fontId="36" fillId="0" borderId="14" xfId="42" applyFont="1" applyFill="1" applyBorder="1" applyAlignment="1">
      <alignment horizontal="right" vertical="top"/>
    </xf>
    <xf numFmtId="0" fontId="36" fillId="0" borderId="14" xfId="42" applyFont="1" applyFill="1" applyBorder="1" applyAlignment="1">
      <alignment horizontal="left" vertical="top"/>
    </xf>
    <xf numFmtId="3" fontId="36" fillId="0" borderId="14" xfId="42" applyNumberFormat="1" applyFont="1" applyFill="1" applyBorder="1" applyAlignment="1">
      <alignment horizontal="center" vertical="top"/>
    </xf>
    <xf numFmtId="3" fontId="36" fillId="0" borderId="14" xfId="42" applyNumberFormat="1" applyFont="1" applyFill="1" applyBorder="1" applyAlignment="1">
      <alignment horizontal="center" vertical="top" wrapText="1"/>
    </xf>
    <xf numFmtId="3" fontId="36" fillId="0" borderId="0" xfId="42" applyNumberFormat="1" applyFont="1" applyFill="1" applyBorder="1" applyAlignment="1">
      <alignment horizontal="center" vertical="top" wrapText="1"/>
    </xf>
    <xf numFmtId="0" fontId="36" fillId="0" borderId="0" xfId="42" applyFont="1" applyFill="1" applyBorder="1" applyAlignment="1">
      <alignment horizontal="center" vertical="top"/>
    </xf>
    <xf numFmtId="3" fontId="14" fillId="0" borderId="0" xfId="42" applyNumberFormat="1" applyFont="1" applyFill="1" applyBorder="1" applyAlignment="1">
      <alignment horizontal="center" vertical="top"/>
    </xf>
    <xf numFmtId="0" fontId="35" fillId="0" borderId="0" xfId="42" applyFont="1" applyFill="1" applyBorder="1" applyAlignment="1">
      <alignment horizontal="right" vertical="top" wrapText="1"/>
    </xf>
    <xf numFmtId="0" fontId="36" fillId="0" borderId="14" xfId="42" applyFont="1" applyFill="1" applyBorder="1" applyAlignment="1">
      <alignment horizontal="center" vertical="top" wrapText="1"/>
    </xf>
    <xf numFmtId="0" fontId="36" fillId="0" borderId="14" xfId="42" applyFont="1" applyFill="1" applyBorder="1" applyAlignment="1">
      <alignment horizontal="left" vertical="top" wrapText="1"/>
    </xf>
    <xf numFmtId="0" fontId="36" fillId="0" borderId="14" xfId="42" applyFont="1" applyFill="1" applyBorder="1" applyAlignment="1">
      <alignment horizontal="right" vertical="top" wrapText="1"/>
    </xf>
    <xf numFmtId="0" fontId="30" fillId="0" borderId="0" xfId="42" applyFont="1" applyFill="1" applyBorder="1" applyAlignment="1">
      <alignment horizontal="left" vertical="top" wrapText="1"/>
    </xf>
    <xf numFmtId="166" fontId="30" fillId="0" borderId="0" xfId="42" applyNumberFormat="1" applyFont="1" applyFill="1" applyBorder="1" applyAlignment="1">
      <alignment horizontal="left" vertical="top" wrapText="1"/>
    </xf>
    <xf numFmtId="0" fontId="30" fillId="0" borderId="0" xfId="42" applyFont="1" applyFill="1" applyBorder="1" applyAlignment="1">
      <alignment horizontal="right" vertical="top" wrapText="1"/>
    </xf>
    <xf numFmtId="3" fontId="30" fillId="0" borderId="0" xfId="42" applyNumberFormat="1" applyFont="1" applyFill="1" applyBorder="1" applyAlignment="1">
      <alignment horizontal="center" vertical="top" wrapText="1"/>
    </xf>
    <xf numFmtId="166" fontId="36" fillId="0" borderId="0" xfId="42" applyNumberFormat="1" applyFont="1" applyFill="1" applyBorder="1" applyAlignment="1">
      <alignment horizontal="left" vertical="top"/>
    </xf>
    <xf numFmtId="166" fontId="35" fillId="0" borderId="0" xfId="42" applyNumberFormat="1" applyFont="1" applyFill="1" applyBorder="1" applyAlignment="1">
      <alignment horizontal="left" vertical="top" wrapText="1"/>
    </xf>
    <xf numFmtId="3" fontId="35" fillId="0" borderId="0" xfId="42" applyNumberFormat="1" applyFont="1" applyFill="1" applyBorder="1" applyAlignment="1">
      <alignment horizontal="center" vertical="top" wrapText="1"/>
    </xf>
    <xf numFmtId="0" fontId="35" fillId="0" borderId="0" xfId="42" applyFont="1" applyFill="1" applyBorder="1" applyAlignment="1">
      <alignment horizontal="left" vertical="top" wrapText="1"/>
    </xf>
    <xf numFmtId="166" fontId="36" fillId="0" borderId="0" xfId="42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/>
    </xf>
    <xf numFmtId="1" fontId="21" fillId="0" borderId="0" xfId="0" applyNumberFormat="1" applyFont="1" applyFill="1" applyBorder="1" applyAlignment="1">
      <alignment horizontal="center" vertical="center" wrapText="1"/>
    </xf>
    <xf numFmtId="166" fontId="35" fillId="0" borderId="0" xfId="42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30" fillId="0" borderId="11" xfId="0" applyFont="1" applyFill="1" applyBorder="1"/>
    <xf numFmtId="0" fontId="30" fillId="0" borderId="0" xfId="0" applyFont="1" applyFill="1"/>
    <xf numFmtId="4" fontId="30" fillId="0" borderId="0" xfId="0" applyNumberFormat="1" applyFont="1" applyFill="1"/>
    <xf numFmtId="3" fontId="30" fillId="0" borderId="0" xfId="0" applyNumberFormat="1" applyFont="1" applyFill="1" applyAlignment="1">
      <alignment horizontal="center" vertical="top"/>
    </xf>
    <xf numFmtId="165" fontId="37" fillId="0" borderId="11" xfId="0" applyNumberFormat="1" applyFont="1" applyFill="1" applyBorder="1"/>
    <xf numFmtId="3" fontId="38" fillId="0" borderId="0" xfId="0" applyNumberFormat="1" applyFont="1" applyFill="1" applyAlignment="1">
      <alignment horizontal="center"/>
    </xf>
    <xf numFmtId="2" fontId="38" fillId="0" borderId="0" xfId="0" applyNumberFormat="1" applyFont="1" applyFill="1" applyAlignment="1">
      <alignment horizontal="center" vertical="top"/>
    </xf>
    <xf numFmtId="0" fontId="38" fillId="0" borderId="0" xfId="0" applyFont="1" applyFill="1"/>
    <xf numFmtId="0" fontId="30" fillId="0" borderId="0" xfId="0" applyFont="1" applyFill="1" applyAlignment="1">
      <alignment horizontal="center"/>
    </xf>
    <xf numFmtId="2" fontId="38" fillId="0" borderId="11" xfId="0" applyNumberFormat="1" applyFont="1" applyFill="1" applyBorder="1" applyAlignment="1">
      <alignment horizontal="center" vertical="top"/>
    </xf>
    <xf numFmtId="0" fontId="38" fillId="0" borderId="11" xfId="0" applyFont="1" applyFill="1" applyBorder="1"/>
    <xf numFmtId="0" fontId="35" fillId="0" borderId="0" xfId="0" applyFont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3" fontId="30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0" fillId="0" borderId="0" xfId="0" applyFont="1" applyBorder="1" applyAlignment="1">
      <alignment horizontal="center" vertical="top"/>
    </xf>
    <xf numFmtId="0" fontId="30" fillId="0" borderId="0" xfId="0" applyFont="1" applyFill="1" applyBorder="1" applyAlignment="1">
      <alignment horizontal="center"/>
    </xf>
    <xf numFmtId="4" fontId="30" fillId="0" borderId="0" xfId="0" applyNumberFormat="1" applyFont="1" applyFill="1" applyBorder="1"/>
    <xf numFmtId="164" fontId="2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0" fillId="0" borderId="0" xfId="42" applyFont="1" applyAlignment="1">
      <alignment horizontal="left" vertical="top" wrapText="1"/>
    </xf>
    <xf numFmtId="4" fontId="30" fillId="0" borderId="0" xfId="0" applyNumberFormat="1" applyFont="1" applyFill="1" applyAlignment="1">
      <alignment horizontal="center"/>
    </xf>
    <xf numFmtId="167" fontId="30" fillId="0" borderId="0" xfId="0" applyNumberFormat="1" applyFont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left" vertical="top"/>
    </xf>
    <xf numFmtId="3" fontId="19" fillId="0" borderId="0" xfId="0" applyNumberFormat="1" applyFont="1" applyFill="1" applyAlignment="1">
      <alignment horizontal="center"/>
    </xf>
    <xf numFmtId="1" fontId="21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/>
    </xf>
    <xf numFmtId="3" fontId="30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/>
    <xf numFmtId="0" fontId="22" fillId="0" borderId="13" xfId="0" applyFont="1" applyBorder="1" applyAlignment="1">
      <alignment vertical="top" wrapText="1"/>
    </xf>
    <xf numFmtId="3" fontId="22" fillId="0" borderId="13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3" fontId="19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3" fontId="19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37" fillId="0" borderId="0" xfId="42" applyFont="1" applyFill="1" applyBorder="1" applyAlignment="1">
      <alignment horizontal="left" vertical="top" wrapText="1"/>
    </xf>
    <xf numFmtId="0" fontId="37" fillId="0" borderId="0" xfId="42" applyFont="1" applyFill="1" applyBorder="1" applyAlignment="1">
      <alignment horizontal="center" vertical="top" wrapText="1"/>
    </xf>
    <xf numFmtId="0" fontId="30" fillId="0" borderId="0" xfId="42" applyFont="1" applyFill="1" applyBorder="1" applyAlignment="1">
      <alignment horizontal="left" vertical="top"/>
    </xf>
    <xf numFmtId="0" fontId="30" fillId="0" borderId="0" xfId="42" applyFont="1" applyFill="1" applyBorder="1" applyAlignment="1">
      <alignment horizontal="center" vertical="top" wrapText="1"/>
    </xf>
    <xf numFmtId="166" fontId="37" fillId="0" borderId="0" xfId="42" applyNumberFormat="1" applyFont="1" applyFill="1" applyBorder="1" applyAlignment="1">
      <alignment horizontal="left" vertical="top" wrapText="1"/>
    </xf>
    <xf numFmtId="0" fontId="30" fillId="0" borderId="0" xfId="42" applyFont="1" applyFill="1" applyBorder="1" applyAlignment="1">
      <alignment horizontal="right" vertical="top"/>
    </xf>
    <xf numFmtId="3" fontId="30" fillId="0" borderId="0" xfId="42" applyNumberFormat="1" applyFont="1" applyFill="1" applyBorder="1" applyAlignment="1">
      <alignment horizontal="center" vertical="top"/>
    </xf>
    <xf numFmtId="166" fontId="30" fillId="0" borderId="14" xfId="42" applyNumberFormat="1" applyFont="1" applyFill="1" applyBorder="1" applyAlignment="1">
      <alignment horizontal="left" vertical="top" wrapText="1"/>
    </xf>
    <xf numFmtId="0" fontId="30" fillId="0" borderId="14" xfId="42" applyFont="1" applyFill="1" applyBorder="1" applyAlignment="1">
      <alignment horizontal="right" vertical="top"/>
    </xf>
    <xf numFmtId="0" fontId="30" fillId="0" borderId="14" xfId="42" applyFont="1" applyFill="1" applyBorder="1" applyAlignment="1">
      <alignment horizontal="left" vertical="top"/>
    </xf>
    <xf numFmtId="3" fontId="30" fillId="0" borderId="14" xfId="42" applyNumberFormat="1" applyFont="1" applyFill="1" applyBorder="1" applyAlignment="1">
      <alignment horizontal="center" vertical="top"/>
    </xf>
    <xf numFmtId="3" fontId="30" fillId="0" borderId="14" xfId="42" applyNumberFormat="1" applyFont="1" applyFill="1" applyBorder="1" applyAlignment="1">
      <alignment horizontal="center" vertical="top" wrapText="1"/>
    </xf>
    <xf numFmtId="3" fontId="37" fillId="0" borderId="0" xfId="42" applyNumberFormat="1" applyFont="1" applyFill="1" applyBorder="1" applyAlignment="1">
      <alignment horizontal="center" vertical="top" wrapText="1"/>
    </xf>
    <xf numFmtId="0" fontId="30" fillId="0" borderId="0" xfId="42" applyFont="1" applyFill="1" applyBorder="1" applyAlignment="1">
      <alignment horizontal="center" vertical="top"/>
    </xf>
    <xf numFmtId="0" fontId="37" fillId="0" borderId="0" xfId="42" applyFont="1" applyFill="1" applyBorder="1" applyAlignment="1">
      <alignment horizontal="right" vertical="top" wrapText="1"/>
    </xf>
    <xf numFmtId="0" fontId="30" fillId="0" borderId="14" xfId="42" applyFont="1" applyFill="1" applyBorder="1" applyAlignment="1">
      <alignment horizontal="center" vertical="top" wrapText="1"/>
    </xf>
    <xf numFmtId="0" fontId="30" fillId="0" borderId="14" xfId="42" applyFont="1" applyFill="1" applyBorder="1" applyAlignment="1">
      <alignment horizontal="left" vertical="top" wrapText="1"/>
    </xf>
    <xf numFmtId="0" fontId="30" fillId="0" borderId="14" xfId="42" applyFont="1" applyFill="1" applyBorder="1" applyAlignment="1">
      <alignment horizontal="right" vertical="top" wrapText="1"/>
    </xf>
    <xf numFmtId="0" fontId="30" fillId="0" borderId="15" xfId="42" applyFont="1" applyFill="1" applyBorder="1" applyAlignment="1">
      <alignment horizontal="center" vertical="top" wrapText="1"/>
    </xf>
    <xf numFmtId="0" fontId="30" fillId="0" borderId="15" xfId="42" applyFont="1" applyFill="1" applyBorder="1" applyAlignment="1">
      <alignment horizontal="left" vertical="top" wrapText="1"/>
    </xf>
    <xf numFmtId="166" fontId="30" fillId="0" borderId="15" xfId="42" applyNumberFormat="1" applyFont="1" applyFill="1" applyBorder="1" applyAlignment="1">
      <alignment horizontal="left" vertical="top" wrapText="1"/>
    </xf>
    <xf numFmtId="0" fontId="30" fillId="0" borderId="15" xfId="42" applyFont="1" applyFill="1" applyBorder="1" applyAlignment="1">
      <alignment horizontal="right" vertical="top" wrapText="1"/>
    </xf>
    <xf numFmtId="3" fontId="30" fillId="0" borderId="15" xfId="42" applyNumberFormat="1" applyFont="1" applyFill="1" applyBorder="1" applyAlignment="1">
      <alignment horizontal="center" vertical="top" wrapText="1"/>
    </xf>
    <xf numFmtId="3" fontId="37" fillId="0" borderId="0" xfId="42" applyNumberFormat="1" applyFont="1" applyFill="1" applyBorder="1" applyAlignment="1">
      <alignment horizontal="right" vertical="top" wrapText="1"/>
    </xf>
    <xf numFmtId="3" fontId="37" fillId="0" borderId="0" xfId="42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166" fontId="30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/>
    </xf>
    <xf numFmtId="166" fontId="30" fillId="0" borderId="0" xfId="0" applyNumberFormat="1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166" fontId="30" fillId="0" borderId="0" xfId="42" applyNumberFormat="1" applyFont="1" applyFill="1" applyBorder="1" applyAlignment="1">
      <alignment horizontal="left" vertical="top"/>
    </xf>
    <xf numFmtId="0" fontId="22" fillId="0" borderId="0" xfId="0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3" fontId="19" fillId="0" borderId="15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49" fontId="19" fillId="0" borderId="0" xfId="0" applyNumberFormat="1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166" fontId="19" fillId="0" borderId="0" xfId="0" applyNumberFormat="1" applyFont="1" applyAlignment="1">
      <alignment vertical="top" wrapText="1"/>
    </xf>
    <xf numFmtId="0" fontId="19" fillId="0" borderId="0" xfId="0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  <xf numFmtId="164" fontId="27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 horizontal="center"/>
    </xf>
    <xf numFmtId="1" fontId="21" fillId="0" borderId="0" xfId="0" applyNumberFormat="1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right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2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top"/>
    </xf>
    <xf numFmtId="0" fontId="37" fillId="0" borderId="12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166" fontId="37" fillId="0" borderId="0" xfId="42" applyNumberFormat="1" applyFont="1" applyFill="1" applyBorder="1" applyAlignment="1">
      <alignment horizontal="left" vertical="top" wrapText="1"/>
    </xf>
    <xf numFmtId="166" fontId="30" fillId="0" borderId="0" xfId="42" applyNumberFormat="1" applyFont="1" applyFill="1" applyBorder="1" applyAlignment="1">
      <alignment horizontal="left" vertical="top" wrapText="1"/>
    </xf>
    <xf numFmtId="3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top"/>
    </xf>
    <xf numFmtId="0" fontId="35" fillId="0" borderId="0" xfId="42" applyFont="1" applyFill="1" applyBorder="1" applyAlignment="1">
      <alignment horizontal="left" vertical="top" wrapText="1"/>
    </xf>
    <xf numFmtId="0" fontId="35" fillId="0" borderId="12" xfId="0" applyFont="1" applyBorder="1" applyAlignment="1">
      <alignment horizontal="right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Normal="100" zoomScaleSheetLayoutView="100" workbookViewId="0">
      <selection activeCell="C36" sqref="C36"/>
    </sheetView>
  </sheetViews>
  <sheetFormatPr defaultRowHeight="11.25" x14ac:dyDescent="0.2"/>
  <cols>
    <col min="1" max="1" width="3.5703125" style="42" customWidth="1"/>
    <col min="2" max="2" width="8.85546875" style="38" customWidth="1"/>
    <col min="3" max="3" width="36.85546875" style="38" customWidth="1"/>
    <col min="4" max="4" width="6.85546875" style="39" bestFit="1" customWidth="1"/>
    <col min="5" max="5" width="3.5703125" style="38" customWidth="1"/>
    <col min="6" max="7" width="7.5703125" style="42" customWidth="1"/>
    <col min="8" max="8" width="10.5703125" style="60" bestFit="1" customWidth="1"/>
    <col min="9" max="9" width="9.85546875" style="60" customWidth="1"/>
    <col min="10" max="10" width="10.85546875" style="67" bestFit="1" customWidth="1"/>
    <col min="11" max="11" width="12.85546875" style="67" bestFit="1" customWidth="1"/>
    <col min="12" max="16384" width="9.140625" style="38"/>
  </cols>
  <sheetData>
    <row r="1" spans="1:11" s="4" customFormat="1" x14ac:dyDescent="0.2">
      <c r="A1" s="41"/>
      <c r="D1" s="5"/>
      <c r="F1" s="83"/>
      <c r="G1" s="83"/>
      <c r="H1" s="83"/>
      <c r="I1" s="83"/>
      <c r="J1" s="73"/>
      <c r="K1" s="73"/>
    </row>
    <row r="2" spans="1:11" s="4" customFormat="1" x14ac:dyDescent="0.2">
      <c r="A2" s="41"/>
      <c r="D2" s="5"/>
      <c r="F2" s="83"/>
      <c r="G2" s="83"/>
      <c r="H2" s="83"/>
      <c r="I2" s="83"/>
      <c r="J2" s="73"/>
      <c r="K2" s="73"/>
    </row>
    <row r="3" spans="1:11" s="4" customFormat="1" x14ac:dyDescent="0.2">
      <c r="A3" s="41"/>
      <c r="D3" s="5"/>
      <c r="F3" s="83"/>
      <c r="G3" s="83"/>
      <c r="H3" s="83"/>
      <c r="I3" s="83"/>
      <c r="J3" s="73"/>
      <c r="K3" s="73"/>
    </row>
    <row r="4" spans="1:11" s="4" customFormat="1" x14ac:dyDescent="0.2">
      <c r="A4" s="41"/>
      <c r="D4" s="5"/>
      <c r="F4" s="83"/>
      <c r="G4" s="83"/>
      <c r="H4" s="83"/>
      <c r="I4" s="83"/>
      <c r="J4" s="73"/>
      <c r="K4" s="73"/>
    </row>
    <row r="5" spans="1:11" s="4" customFormat="1" x14ac:dyDescent="0.2">
      <c r="A5" s="41"/>
      <c r="D5" s="5"/>
      <c r="F5" s="83"/>
      <c r="G5" s="83"/>
      <c r="H5" s="83"/>
      <c r="I5" s="83"/>
      <c r="J5" s="73"/>
      <c r="K5" s="73"/>
    </row>
    <row r="6" spans="1:11" s="4" customFormat="1" x14ac:dyDescent="0.2">
      <c r="A6" s="41"/>
      <c r="D6" s="5"/>
      <c r="F6" s="83"/>
      <c r="G6" s="83"/>
      <c r="H6" s="83"/>
      <c r="I6" s="83"/>
      <c r="J6" s="73"/>
      <c r="K6" s="73"/>
    </row>
    <row r="7" spans="1:11" s="4" customFormat="1" x14ac:dyDescent="0.2">
      <c r="A7" s="41"/>
      <c r="D7" s="5"/>
      <c r="F7" s="83"/>
      <c r="G7" s="83"/>
      <c r="H7" s="83"/>
      <c r="I7" s="83"/>
      <c r="J7" s="73"/>
      <c r="K7" s="73"/>
    </row>
    <row r="8" spans="1:11" s="4" customFormat="1" x14ac:dyDescent="0.2">
      <c r="A8" s="41"/>
      <c r="D8" s="5"/>
      <c r="F8" s="83"/>
      <c r="G8" s="83"/>
      <c r="H8" s="83"/>
      <c r="I8" s="83"/>
      <c r="J8" s="73"/>
      <c r="K8" s="73"/>
    </row>
    <row r="9" spans="1:11" s="6" customFormat="1" ht="18.75" x14ac:dyDescent="0.3">
      <c r="A9" s="243" t="s">
        <v>92</v>
      </c>
      <c r="B9" s="243"/>
      <c r="C9" s="243"/>
      <c r="D9" s="243"/>
      <c r="E9" s="243"/>
      <c r="F9" s="243"/>
      <c r="G9" s="243"/>
      <c r="H9" s="243"/>
      <c r="I9" s="243"/>
      <c r="J9" s="74"/>
      <c r="K9" s="74"/>
    </row>
    <row r="10" spans="1:11" s="4" customFormat="1" ht="15" x14ac:dyDescent="0.25">
      <c r="A10" s="244"/>
      <c r="B10" s="244"/>
      <c r="C10" s="244"/>
      <c r="D10" s="244"/>
      <c r="E10" s="244"/>
      <c r="F10" s="244"/>
      <c r="G10" s="244"/>
      <c r="H10" s="244"/>
      <c r="I10" s="244"/>
      <c r="J10" s="73"/>
      <c r="K10" s="73"/>
    </row>
    <row r="11" spans="1:11" s="4" customFormat="1" x14ac:dyDescent="0.2">
      <c r="A11" s="42"/>
      <c r="B11" s="38"/>
      <c r="C11" s="38"/>
      <c r="D11" s="39"/>
      <c r="E11" s="38"/>
      <c r="F11" s="40"/>
      <c r="G11" s="40"/>
      <c r="H11" s="40"/>
      <c r="I11" s="40"/>
      <c r="J11" s="73"/>
      <c r="K11" s="73"/>
    </row>
    <row r="12" spans="1:11" s="4" customFormat="1" x14ac:dyDescent="0.2">
      <c r="A12" s="41"/>
      <c r="D12" s="5"/>
      <c r="F12" s="83"/>
      <c r="G12" s="83"/>
      <c r="H12" s="83"/>
      <c r="I12" s="83"/>
      <c r="J12" s="73"/>
      <c r="K12" s="73"/>
    </row>
    <row r="13" spans="1:11" s="4" customFormat="1" ht="12" x14ac:dyDescent="0.2">
      <c r="A13" s="239" t="s">
        <v>93</v>
      </c>
      <c r="B13" s="239"/>
      <c r="C13" s="239"/>
      <c r="D13" s="239"/>
      <c r="E13" s="239"/>
      <c r="F13" s="239"/>
      <c r="G13" s="239"/>
      <c r="H13" s="239"/>
      <c r="I13" s="239"/>
      <c r="J13" s="73"/>
      <c r="K13" s="73"/>
    </row>
    <row r="14" spans="1:11" s="4" customFormat="1" ht="12" x14ac:dyDescent="0.2">
      <c r="A14" s="238" t="s">
        <v>314</v>
      </c>
      <c r="B14" s="238"/>
      <c r="C14" s="238"/>
      <c r="D14" s="238"/>
      <c r="E14" s="238"/>
      <c r="F14" s="238"/>
      <c r="G14" s="238"/>
      <c r="H14" s="238"/>
      <c r="I14" s="238"/>
      <c r="J14" s="73"/>
      <c r="K14" s="73"/>
    </row>
    <row r="15" spans="1:11" s="4" customFormat="1" ht="12" x14ac:dyDescent="0.2">
      <c r="A15" s="238" t="s">
        <v>302</v>
      </c>
      <c r="B15" s="238"/>
      <c r="C15" s="238"/>
      <c r="D15" s="238"/>
      <c r="E15" s="238"/>
      <c r="F15" s="238"/>
      <c r="G15" s="238"/>
      <c r="H15" s="238"/>
      <c r="I15" s="238"/>
      <c r="J15" s="73"/>
      <c r="K15" s="73"/>
    </row>
    <row r="16" spans="1:11" s="4" customFormat="1" ht="12" x14ac:dyDescent="0.2">
      <c r="A16" s="239" t="s">
        <v>94</v>
      </c>
      <c r="B16" s="239"/>
      <c r="C16" s="239"/>
      <c r="D16" s="239"/>
      <c r="E16" s="239"/>
      <c r="F16" s="239"/>
      <c r="G16" s="239"/>
      <c r="H16" s="239"/>
      <c r="I16" s="239"/>
      <c r="J16" s="73"/>
      <c r="K16" s="73"/>
    </row>
    <row r="17" spans="1:12" s="4" customFormat="1" ht="12" x14ac:dyDescent="0.2">
      <c r="A17" s="238" t="s">
        <v>303</v>
      </c>
      <c r="B17" s="238"/>
      <c r="C17" s="238"/>
      <c r="D17" s="238"/>
      <c r="E17" s="238"/>
      <c r="F17" s="238"/>
      <c r="G17" s="238"/>
      <c r="H17" s="238"/>
      <c r="I17" s="238"/>
      <c r="J17" s="73"/>
      <c r="K17" s="73"/>
    </row>
    <row r="18" spans="1:12" s="4" customFormat="1" ht="12" x14ac:dyDescent="0.2">
      <c r="A18" s="239" t="s">
        <v>95</v>
      </c>
      <c r="B18" s="239"/>
      <c r="C18" s="239"/>
      <c r="D18" s="239"/>
      <c r="E18" s="239"/>
      <c r="F18" s="239"/>
      <c r="G18" s="239"/>
      <c r="H18" s="239"/>
      <c r="I18" s="239"/>
      <c r="J18" s="73"/>
      <c r="K18" s="73"/>
    </row>
    <row r="19" spans="1:12" s="8" customFormat="1" ht="12" x14ac:dyDescent="0.2">
      <c r="A19" s="238" t="s">
        <v>316</v>
      </c>
      <c r="B19" s="238"/>
      <c r="C19" s="238"/>
      <c r="D19" s="238"/>
      <c r="E19" s="238"/>
      <c r="F19" s="238"/>
      <c r="G19" s="238"/>
      <c r="H19" s="238"/>
      <c r="I19" s="238"/>
      <c r="J19" s="75"/>
      <c r="K19" s="75"/>
    </row>
    <row r="20" spans="1:12" s="9" customFormat="1" x14ac:dyDescent="0.2">
      <c r="A20" s="41"/>
      <c r="B20" s="4"/>
      <c r="C20" s="4"/>
      <c r="D20" s="5"/>
      <c r="E20" s="4"/>
      <c r="F20" s="83"/>
      <c r="G20" s="83"/>
      <c r="H20" s="83"/>
      <c r="I20" s="83"/>
      <c r="J20" s="76"/>
      <c r="K20" s="76"/>
    </row>
    <row r="21" spans="1:12" ht="15.75" thickBot="1" x14ac:dyDescent="0.25">
      <c r="A21" s="45"/>
      <c r="B21" s="46"/>
      <c r="C21" s="47" t="s">
        <v>0</v>
      </c>
      <c r="D21" s="48"/>
      <c r="E21" s="49"/>
      <c r="F21" s="50"/>
      <c r="G21" s="50"/>
      <c r="H21" s="51" t="s">
        <v>1</v>
      </c>
      <c r="I21" s="51" t="s">
        <v>2</v>
      </c>
    </row>
    <row r="22" spans="1:12" ht="15" x14ac:dyDescent="0.2">
      <c r="A22" s="45"/>
      <c r="B22" s="46"/>
      <c r="C22" s="52" t="s">
        <v>313</v>
      </c>
      <c r="H22" s="53"/>
      <c r="I22" s="53"/>
      <c r="J22" s="168"/>
      <c r="K22" s="168"/>
      <c r="L22" s="169"/>
    </row>
    <row r="23" spans="1:12" ht="15" x14ac:dyDescent="0.2">
      <c r="A23" s="45"/>
      <c r="B23" s="46"/>
      <c r="C23" s="52" t="s">
        <v>100</v>
      </c>
      <c r="H23" s="53"/>
      <c r="I23" s="53"/>
      <c r="J23" s="168"/>
      <c r="K23" s="168"/>
      <c r="L23" s="169"/>
    </row>
    <row r="24" spans="1:12" ht="15" x14ac:dyDescent="0.2">
      <c r="A24" s="45"/>
      <c r="B24" s="46"/>
      <c r="C24" s="52" t="s">
        <v>121</v>
      </c>
      <c r="H24" s="53"/>
      <c r="I24" s="53"/>
      <c r="J24" s="168"/>
      <c r="K24" s="168"/>
      <c r="L24" s="169"/>
    </row>
    <row r="25" spans="1:12" ht="15" x14ac:dyDescent="0.2">
      <c r="A25" s="45"/>
      <c r="B25" s="46"/>
      <c r="C25" s="52" t="s">
        <v>122</v>
      </c>
      <c r="H25" s="53"/>
      <c r="I25" s="53"/>
      <c r="J25" s="168"/>
      <c r="K25" s="168"/>
      <c r="L25" s="169"/>
    </row>
    <row r="26" spans="1:12" ht="15" x14ac:dyDescent="0.2">
      <c r="A26" s="45"/>
      <c r="B26" s="46"/>
      <c r="C26" s="52" t="s">
        <v>432</v>
      </c>
      <c r="H26" s="53"/>
      <c r="I26" s="53"/>
      <c r="J26" s="168"/>
      <c r="K26" s="168"/>
      <c r="L26" s="169"/>
    </row>
    <row r="27" spans="1:12" ht="15" x14ac:dyDescent="0.2">
      <c r="A27" s="45"/>
      <c r="B27" s="46"/>
      <c r="C27" s="52" t="s">
        <v>349</v>
      </c>
      <c r="H27" s="53"/>
      <c r="I27" s="53"/>
      <c r="J27" s="168"/>
      <c r="K27" s="168"/>
      <c r="L27" s="169"/>
    </row>
    <row r="28" spans="1:12" ht="15" x14ac:dyDescent="0.2">
      <c r="A28" s="45"/>
      <c r="B28" s="46"/>
      <c r="C28" s="52"/>
      <c r="H28" s="53"/>
      <c r="I28" s="53"/>
      <c r="J28" s="168"/>
      <c r="K28" s="168"/>
      <c r="L28" s="169"/>
    </row>
    <row r="29" spans="1:12" ht="15" x14ac:dyDescent="0.2">
      <c r="A29" s="45"/>
      <c r="B29" s="46"/>
      <c r="C29" s="56" t="s">
        <v>15</v>
      </c>
      <c r="H29" s="57"/>
      <c r="I29" s="57"/>
    </row>
    <row r="30" spans="1:12" ht="15" x14ac:dyDescent="0.2">
      <c r="A30" s="45"/>
      <c r="B30" s="46"/>
      <c r="C30" s="56"/>
      <c r="D30" s="240" t="s">
        <v>96</v>
      </c>
      <c r="E30" s="240"/>
      <c r="F30" s="240"/>
      <c r="G30" s="240"/>
      <c r="H30" s="241"/>
      <c r="I30" s="241"/>
      <c r="J30" s="150"/>
      <c r="K30" s="236"/>
      <c r="L30" s="236"/>
    </row>
    <row r="31" spans="1:12" ht="15" x14ac:dyDescent="0.2">
      <c r="A31" s="45"/>
      <c r="B31" s="46"/>
      <c r="C31" s="56"/>
      <c r="D31" s="240" t="s">
        <v>301</v>
      </c>
      <c r="E31" s="240"/>
      <c r="F31" s="240"/>
      <c r="G31" s="240"/>
      <c r="H31" s="241"/>
      <c r="I31" s="241"/>
    </row>
    <row r="32" spans="1:12" ht="15" x14ac:dyDescent="0.2">
      <c r="A32" s="45"/>
      <c r="B32" s="46"/>
      <c r="C32" s="56"/>
      <c r="D32" s="240" t="s">
        <v>98</v>
      </c>
      <c r="E32" s="240"/>
      <c r="F32" s="240"/>
      <c r="G32" s="240"/>
      <c r="H32" s="241"/>
      <c r="I32" s="241"/>
    </row>
    <row r="33" spans="1:11" ht="15" x14ac:dyDescent="0.2">
      <c r="A33" s="45"/>
      <c r="B33" s="46"/>
      <c r="C33" s="56"/>
      <c r="H33" s="57"/>
      <c r="I33" s="57"/>
      <c r="K33" s="159"/>
    </row>
    <row r="34" spans="1:11" ht="15" x14ac:dyDescent="0.2">
      <c r="A34" s="45"/>
      <c r="B34" s="46"/>
      <c r="C34" s="56"/>
      <c r="H34" s="57"/>
      <c r="I34" s="57"/>
    </row>
    <row r="35" spans="1:11" s="1" customFormat="1" ht="18" customHeight="1" x14ac:dyDescent="0.2">
      <c r="A35" s="242" t="s">
        <v>1027</v>
      </c>
      <c r="B35" s="242"/>
      <c r="C35" s="242"/>
      <c r="D35" s="4"/>
      <c r="E35" s="4"/>
      <c r="F35" s="5"/>
      <c r="G35" s="4"/>
      <c r="H35" s="83"/>
      <c r="I35" s="2"/>
      <c r="J35" s="77"/>
      <c r="K35" s="77"/>
    </row>
    <row r="36" spans="1:11" s="1" customFormat="1" x14ac:dyDescent="0.2">
      <c r="A36" s="82"/>
      <c r="B36" s="82"/>
      <c r="C36" s="82"/>
      <c r="D36" s="4"/>
      <c r="E36" s="4"/>
      <c r="F36" s="5"/>
      <c r="G36" s="4"/>
      <c r="H36" s="83"/>
      <c r="I36" s="2"/>
      <c r="J36" s="77"/>
      <c r="K36" s="77"/>
    </row>
    <row r="37" spans="1:11" s="1" customFormat="1" x14ac:dyDescent="0.2">
      <c r="A37" s="82"/>
      <c r="B37" s="82"/>
      <c r="C37" s="82"/>
      <c r="D37" s="4"/>
      <c r="E37" s="4"/>
      <c r="F37" s="5"/>
      <c r="G37" s="4"/>
      <c r="H37" s="83"/>
      <c r="I37" s="2"/>
      <c r="J37" s="77"/>
      <c r="K37" s="77"/>
    </row>
    <row r="38" spans="1:11" s="1" customFormat="1" x14ac:dyDescent="0.2">
      <c r="A38" s="82"/>
      <c r="B38" s="82"/>
      <c r="C38" s="82"/>
      <c r="D38" s="4"/>
      <c r="E38" s="4"/>
      <c r="F38" s="5"/>
      <c r="G38" s="4"/>
      <c r="H38" s="83"/>
      <c r="I38" s="2"/>
      <c r="J38" s="77"/>
      <c r="K38" s="77"/>
    </row>
    <row r="39" spans="1:11" s="3" customFormat="1" x14ac:dyDescent="0.2">
      <c r="A39" s="41"/>
      <c r="B39" s="4"/>
      <c r="C39" s="4"/>
      <c r="D39" s="5"/>
      <c r="E39" s="4"/>
      <c r="F39" s="83"/>
      <c r="G39" s="83"/>
      <c r="H39" s="83"/>
      <c r="I39" s="2"/>
      <c r="J39" s="78"/>
      <c r="K39" s="78"/>
    </row>
    <row r="40" spans="1:11" s="3" customFormat="1" x14ac:dyDescent="0.2">
      <c r="A40" s="41"/>
      <c r="B40" s="4"/>
      <c r="C40" s="4"/>
      <c r="D40" s="5"/>
      <c r="E40" s="4"/>
      <c r="F40" s="237" t="s">
        <v>99</v>
      </c>
      <c r="G40" s="237"/>
      <c r="H40" s="237"/>
      <c r="I40" s="2"/>
      <c r="J40" s="78"/>
      <c r="K40" s="78"/>
    </row>
    <row r="41" spans="1:11" s="1" customFormat="1" x14ac:dyDescent="0.2">
      <c r="A41" s="41"/>
      <c r="B41" s="4"/>
      <c r="C41" s="4"/>
      <c r="D41" s="5"/>
      <c r="E41" s="4"/>
      <c r="F41" s="237" t="s">
        <v>1028</v>
      </c>
      <c r="G41" s="237"/>
      <c r="H41" s="237"/>
      <c r="I41" s="2"/>
      <c r="J41" s="77"/>
      <c r="K41" s="77"/>
    </row>
    <row r="42" spans="1:11" s="1" customFormat="1" x14ac:dyDescent="0.2">
      <c r="A42" s="41"/>
      <c r="B42" s="4"/>
      <c r="C42" s="4"/>
      <c r="D42" s="5"/>
      <c r="E42" s="4"/>
      <c r="F42" s="237"/>
      <c r="G42" s="237"/>
      <c r="H42" s="237"/>
      <c r="I42" s="2"/>
      <c r="J42" s="77"/>
      <c r="K42" s="77"/>
    </row>
  </sheetData>
  <mergeCells count="20">
    <mergeCell ref="A16:I16"/>
    <mergeCell ref="A9:I9"/>
    <mergeCell ref="A10:I10"/>
    <mergeCell ref="A13:I13"/>
    <mergeCell ref="A14:I14"/>
    <mergeCell ref="A15:I15"/>
    <mergeCell ref="K30:L30"/>
    <mergeCell ref="F42:H42"/>
    <mergeCell ref="A17:I17"/>
    <mergeCell ref="A18:I18"/>
    <mergeCell ref="A19:I19"/>
    <mergeCell ref="D30:G30"/>
    <mergeCell ref="H30:I30"/>
    <mergeCell ref="D31:G31"/>
    <mergeCell ref="H31:I31"/>
    <mergeCell ref="D32:G32"/>
    <mergeCell ref="H32:I32"/>
    <mergeCell ref="A35:C35"/>
    <mergeCell ref="F40:H40"/>
    <mergeCell ref="F41:H4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fitToHeight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view="pageBreakPreview" topLeftCell="A40" zoomScale="115" zoomScaleNormal="100" zoomScaleSheetLayoutView="115" workbookViewId="0">
      <selection activeCell="D40" sqref="D1:E1048576"/>
    </sheetView>
  </sheetViews>
  <sheetFormatPr defaultRowHeight="11.25" x14ac:dyDescent="0.2"/>
  <cols>
    <col min="1" max="1" width="3.5703125" style="42" customWidth="1"/>
    <col min="2" max="2" width="8.85546875" style="38" customWidth="1"/>
    <col min="3" max="3" width="36.85546875" style="38" customWidth="1"/>
    <col min="4" max="4" width="6.85546875" style="39" bestFit="1" customWidth="1"/>
    <col min="5" max="5" width="3.5703125" style="38" customWidth="1"/>
    <col min="6" max="7" width="7.5703125" style="42" customWidth="1"/>
    <col min="8" max="8" width="10.5703125" style="60" bestFit="1" customWidth="1"/>
    <col min="9" max="9" width="9.85546875" style="60" customWidth="1"/>
    <col min="10" max="10" width="10.42578125" style="67" bestFit="1" customWidth="1"/>
    <col min="11" max="11" width="10" style="67" bestFit="1" customWidth="1"/>
    <col min="12" max="16384" width="9.140625" style="38"/>
  </cols>
  <sheetData>
    <row r="1" spans="1:11" s="4" customFormat="1" x14ac:dyDescent="0.2">
      <c r="A1" s="41"/>
      <c r="D1" s="5"/>
      <c r="F1" s="43"/>
      <c r="G1" s="43"/>
      <c r="H1" s="43"/>
      <c r="I1" s="43"/>
      <c r="J1" s="73"/>
      <c r="K1" s="73"/>
    </row>
    <row r="2" spans="1:11" s="4" customFormat="1" x14ac:dyDescent="0.2">
      <c r="A2" s="41"/>
      <c r="D2" s="5"/>
      <c r="F2" s="43"/>
      <c r="G2" s="43"/>
      <c r="H2" s="43"/>
      <c r="I2" s="43"/>
      <c r="J2" s="73"/>
      <c r="K2" s="73"/>
    </row>
    <row r="3" spans="1:11" s="4" customFormat="1" x14ac:dyDescent="0.2">
      <c r="A3" s="41"/>
      <c r="D3" s="5"/>
      <c r="F3" s="43"/>
      <c r="G3" s="43"/>
      <c r="H3" s="43"/>
      <c r="I3" s="43"/>
      <c r="J3" s="73"/>
      <c r="K3" s="73"/>
    </row>
    <row r="4" spans="1:11" s="4" customFormat="1" x14ac:dyDescent="0.2">
      <c r="A4" s="41"/>
      <c r="D4" s="5"/>
      <c r="F4" s="43"/>
      <c r="G4" s="43"/>
      <c r="H4" s="43"/>
      <c r="I4" s="43"/>
      <c r="J4" s="73"/>
      <c r="K4" s="73"/>
    </row>
    <row r="5" spans="1:11" s="4" customFormat="1" x14ac:dyDescent="0.2">
      <c r="A5" s="41"/>
      <c r="D5" s="5"/>
      <c r="F5" s="43"/>
      <c r="G5" s="43"/>
      <c r="H5" s="43"/>
      <c r="I5" s="43"/>
      <c r="J5" s="73"/>
      <c r="K5" s="73"/>
    </row>
    <row r="6" spans="1:11" s="4" customFormat="1" x14ac:dyDescent="0.2">
      <c r="A6" s="41"/>
      <c r="D6" s="5"/>
      <c r="F6" s="43"/>
      <c r="G6" s="43"/>
      <c r="H6" s="43"/>
      <c r="I6" s="43"/>
      <c r="J6" s="73"/>
      <c r="K6" s="73"/>
    </row>
    <row r="7" spans="1:11" s="4" customFormat="1" x14ac:dyDescent="0.2">
      <c r="A7" s="41"/>
      <c r="D7" s="5"/>
      <c r="F7" s="43"/>
      <c r="G7" s="43"/>
      <c r="H7" s="43"/>
      <c r="I7" s="43"/>
      <c r="J7" s="73"/>
      <c r="K7" s="73"/>
    </row>
    <row r="8" spans="1:11" s="4" customFormat="1" x14ac:dyDescent="0.2">
      <c r="A8" s="41"/>
      <c r="D8" s="5"/>
      <c r="F8" s="43"/>
      <c r="G8" s="43"/>
      <c r="H8" s="43"/>
      <c r="I8" s="43"/>
      <c r="J8" s="73"/>
      <c r="K8" s="73"/>
    </row>
    <row r="9" spans="1:11" s="6" customFormat="1" ht="18.75" x14ac:dyDescent="0.3">
      <c r="A9" s="243" t="s">
        <v>92</v>
      </c>
      <c r="B9" s="243"/>
      <c r="C9" s="243"/>
      <c r="D9" s="243"/>
      <c r="E9" s="243"/>
      <c r="F9" s="243"/>
      <c r="G9" s="243"/>
      <c r="H9" s="243"/>
      <c r="I9" s="243"/>
      <c r="J9" s="74"/>
      <c r="K9" s="74"/>
    </row>
    <row r="10" spans="1:11" s="4" customFormat="1" ht="15" x14ac:dyDescent="0.25">
      <c r="A10" s="244" t="s">
        <v>487</v>
      </c>
      <c r="B10" s="244"/>
      <c r="C10" s="244"/>
      <c r="D10" s="244"/>
      <c r="E10" s="244"/>
      <c r="F10" s="244"/>
      <c r="G10" s="244"/>
      <c r="H10" s="244"/>
      <c r="I10" s="244"/>
      <c r="J10" s="73"/>
      <c r="K10" s="73"/>
    </row>
    <row r="11" spans="1:11" s="4" customFormat="1" x14ac:dyDescent="0.2">
      <c r="A11" s="42"/>
      <c r="B11" s="38"/>
      <c r="C11" s="38"/>
      <c r="D11" s="39"/>
      <c r="E11" s="38"/>
      <c r="F11" s="40"/>
      <c r="G11" s="40"/>
      <c r="H11" s="40"/>
      <c r="I11" s="40"/>
      <c r="J11" s="73"/>
      <c r="K11" s="73"/>
    </row>
    <row r="12" spans="1:11" s="4" customFormat="1" x14ac:dyDescent="0.2">
      <c r="A12" s="41"/>
      <c r="D12" s="5"/>
      <c r="F12" s="43"/>
      <c r="G12" s="43"/>
      <c r="H12" s="43"/>
      <c r="I12" s="43"/>
      <c r="J12" s="73"/>
      <c r="K12" s="73"/>
    </row>
    <row r="13" spans="1:11" s="4" customFormat="1" ht="12" x14ac:dyDescent="0.2">
      <c r="A13" s="239" t="s">
        <v>93</v>
      </c>
      <c r="B13" s="239"/>
      <c r="C13" s="239"/>
      <c r="D13" s="239"/>
      <c r="E13" s="239"/>
      <c r="F13" s="239"/>
      <c r="G13" s="239"/>
      <c r="H13" s="239"/>
      <c r="I13" s="239"/>
      <c r="J13" s="73"/>
      <c r="K13" s="73"/>
    </row>
    <row r="14" spans="1:11" s="4" customFormat="1" ht="12" x14ac:dyDescent="0.2">
      <c r="A14" s="238" t="s">
        <v>314</v>
      </c>
      <c r="B14" s="238"/>
      <c r="C14" s="238"/>
      <c r="D14" s="238"/>
      <c r="E14" s="238"/>
      <c r="F14" s="238"/>
      <c r="G14" s="238"/>
      <c r="H14" s="238"/>
      <c r="I14" s="238"/>
      <c r="J14" s="73"/>
      <c r="K14" s="73"/>
    </row>
    <row r="15" spans="1:11" s="4" customFormat="1" ht="12" x14ac:dyDescent="0.2">
      <c r="A15" s="238" t="s">
        <v>302</v>
      </c>
      <c r="B15" s="238"/>
      <c r="C15" s="238"/>
      <c r="D15" s="238"/>
      <c r="E15" s="238"/>
      <c r="F15" s="238"/>
      <c r="G15" s="238"/>
      <c r="H15" s="238"/>
      <c r="I15" s="238"/>
      <c r="J15" s="73"/>
      <c r="K15" s="73"/>
    </row>
    <row r="16" spans="1:11" s="4" customFormat="1" ht="12" x14ac:dyDescent="0.2">
      <c r="A16" s="239" t="s">
        <v>94</v>
      </c>
      <c r="B16" s="239"/>
      <c r="C16" s="239"/>
      <c r="D16" s="239"/>
      <c r="E16" s="239"/>
      <c r="F16" s="239"/>
      <c r="G16" s="239"/>
      <c r="H16" s="239"/>
      <c r="I16" s="239"/>
      <c r="J16" s="73"/>
      <c r="K16" s="73"/>
    </row>
    <row r="17" spans="1:11" s="4" customFormat="1" ht="12" x14ac:dyDescent="0.2">
      <c r="A17" s="238" t="s">
        <v>303</v>
      </c>
      <c r="B17" s="238"/>
      <c r="C17" s="238"/>
      <c r="D17" s="238"/>
      <c r="E17" s="238"/>
      <c r="F17" s="238"/>
      <c r="G17" s="238"/>
      <c r="H17" s="238"/>
      <c r="I17" s="238"/>
      <c r="J17" s="73"/>
      <c r="K17" s="73"/>
    </row>
    <row r="18" spans="1:11" s="4" customFormat="1" ht="12" x14ac:dyDescent="0.2">
      <c r="A18" s="239" t="s">
        <v>95</v>
      </c>
      <c r="B18" s="239"/>
      <c r="C18" s="239"/>
      <c r="D18" s="239"/>
      <c r="E18" s="239"/>
      <c r="F18" s="239"/>
      <c r="G18" s="239"/>
      <c r="H18" s="239"/>
      <c r="I18" s="239"/>
      <c r="J18" s="73"/>
      <c r="K18" s="73"/>
    </row>
    <row r="19" spans="1:11" s="8" customFormat="1" ht="12" x14ac:dyDescent="0.2">
      <c r="A19" s="238" t="s">
        <v>304</v>
      </c>
      <c r="B19" s="238"/>
      <c r="C19" s="238"/>
      <c r="D19" s="238"/>
      <c r="E19" s="238"/>
      <c r="F19" s="238"/>
      <c r="G19" s="238"/>
      <c r="H19" s="238"/>
      <c r="I19" s="238"/>
      <c r="J19" s="75"/>
      <c r="K19" s="75"/>
    </row>
    <row r="20" spans="1:11" s="9" customFormat="1" x14ac:dyDescent="0.2">
      <c r="A20" s="41"/>
      <c r="B20" s="4"/>
      <c r="C20" s="4"/>
      <c r="D20" s="5"/>
      <c r="E20" s="4"/>
      <c r="F20" s="43"/>
      <c r="G20" s="43"/>
      <c r="H20" s="43"/>
      <c r="I20" s="43"/>
      <c r="J20" s="76"/>
      <c r="K20" s="76"/>
    </row>
    <row r="21" spans="1:11" ht="15.75" thickBot="1" x14ac:dyDescent="0.25">
      <c r="A21" s="45"/>
      <c r="B21" s="46"/>
      <c r="C21" s="47" t="s">
        <v>0</v>
      </c>
      <c r="D21" s="48"/>
      <c r="E21" s="49"/>
      <c r="F21" s="50"/>
      <c r="G21" s="50"/>
      <c r="H21" s="51" t="s">
        <v>1</v>
      </c>
      <c r="I21" s="51" t="s">
        <v>2</v>
      </c>
    </row>
    <row r="22" spans="1:11" ht="15" x14ac:dyDescent="0.2">
      <c r="A22" s="45"/>
      <c r="B22" s="46"/>
      <c r="C22" s="52" t="s">
        <v>3</v>
      </c>
      <c r="H22" s="53"/>
      <c r="I22" s="53"/>
    </row>
    <row r="23" spans="1:11" ht="15" x14ac:dyDescent="0.2">
      <c r="A23" s="45"/>
      <c r="B23" s="46"/>
      <c r="C23" s="52" t="s">
        <v>4</v>
      </c>
      <c r="H23" s="53"/>
      <c r="I23" s="53"/>
    </row>
    <row r="24" spans="1:11" ht="15" x14ac:dyDescent="0.2">
      <c r="A24" s="45"/>
      <c r="B24" s="46"/>
      <c r="C24" s="52" t="s">
        <v>5</v>
      </c>
      <c r="H24" s="53"/>
      <c r="I24" s="53"/>
    </row>
    <row r="25" spans="1:11" ht="15" x14ac:dyDescent="0.2">
      <c r="A25" s="45"/>
      <c r="B25" s="46"/>
      <c r="C25" s="52" t="str">
        <f>C91</f>
        <v>23 Síkalapozás</v>
      </c>
      <c r="H25" s="53"/>
      <c r="I25" s="53"/>
    </row>
    <row r="26" spans="1:11" ht="15" x14ac:dyDescent="0.2">
      <c r="A26" s="45"/>
      <c r="B26" s="46"/>
      <c r="C26" s="52" t="s">
        <v>7</v>
      </c>
      <c r="H26" s="53"/>
      <c r="I26" s="53"/>
    </row>
    <row r="27" spans="1:11" ht="22.5" x14ac:dyDescent="0.2">
      <c r="A27" s="45"/>
      <c r="B27" s="46"/>
      <c r="C27" s="52" t="s">
        <v>8</v>
      </c>
      <c r="H27" s="53"/>
      <c r="I27" s="53"/>
    </row>
    <row r="28" spans="1:11" ht="15" x14ac:dyDescent="0.2">
      <c r="A28" s="45"/>
      <c r="B28" s="46"/>
      <c r="C28" s="52" t="s">
        <v>9</v>
      </c>
      <c r="H28" s="53"/>
      <c r="I28" s="53"/>
    </row>
    <row r="29" spans="1:11" ht="15" x14ac:dyDescent="0.2">
      <c r="A29" s="45"/>
      <c r="B29" s="46"/>
      <c r="C29" s="52" t="str">
        <f>C137</f>
        <v>34 Fém- és könnyű épületszerkezetek szerelése</v>
      </c>
      <c r="H29" s="53"/>
      <c r="I29" s="53"/>
    </row>
    <row r="30" spans="1:11" ht="15" x14ac:dyDescent="0.2">
      <c r="A30" s="45"/>
      <c r="B30" s="46"/>
      <c r="C30" s="52" t="s">
        <v>10</v>
      </c>
      <c r="H30" s="53"/>
      <c r="I30" s="53"/>
    </row>
    <row r="31" spans="1:11" ht="15" x14ac:dyDescent="0.2">
      <c r="A31" s="45"/>
      <c r="B31" s="46"/>
      <c r="C31" s="52" t="str">
        <f>C160</f>
        <v>36 Vakolás és rabicolás</v>
      </c>
      <c r="H31" s="53"/>
      <c r="I31" s="53"/>
    </row>
    <row r="32" spans="1:11" ht="15" x14ac:dyDescent="0.2">
      <c r="A32" s="45"/>
      <c r="B32" s="46"/>
      <c r="C32" s="52" t="s">
        <v>11</v>
      </c>
      <c r="H32" s="53"/>
      <c r="I32" s="53"/>
    </row>
    <row r="33" spans="1:11" ht="15" x14ac:dyDescent="0.2">
      <c r="A33" s="45"/>
      <c r="B33" s="46"/>
      <c r="C33" s="52" t="s">
        <v>12</v>
      </c>
      <c r="H33" s="53"/>
      <c r="I33" s="53"/>
    </row>
    <row r="34" spans="1:11" ht="22.5" x14ac:dyDescent="0.2">
      <c r="A34" s="45"/>
      <c r="B34" s="46"/>
      <c r="C34" s="52" t="str">
        <f>C194</f>
        <v>42 Aljzatkészítés, hideg- és melegburkolatok készítése</v>
      </c>
      <c r="H34" s="53"/>
      <c r="I34" s="53"/>
    </row>
    <row r="35" spans="1:11" ht="15" x14ac:dyDescent="0.2">
      <c r="A35" s="45"/>
      <c r="B35" s="46"/>
      <c r="C35" s="52" t="s">
        <v>13</v>
      </c>
      <c r="H35" s="53"/>
      <c r="I35" s="53"/>
    </row>
    <row r="36" spans="1:11" ht="15" x14ac:dyDescent="0.2">
      <c r="A36" s="45"/>
      <c r="B36" s="46"/>
      <c r="C36" s="52" t="str">
        <f>C218</f>
        <v>44 Asztalosszerkezetek elhelyezése</v>
      </c>
      <c r="H36" s="53"/>
      <c r="I36" s="53"/>
    </row>
    <row r="37" spans="1:11" ht="15" x14ac:dyDescent="0.2">
      <c r="A37" s="45"/>
      <c r="B37" s="46"/>
      <c r="C37" s="52" t="str">
        <f>C259</f>
        <v>45 Lakatos-szerkezetek elhelyezése</v>
      </c>
      <c r="H37" s="53"/>
      <c r="I37" s="53"/>
    </row>
    <row r="38" spans="1:11" ht="22.5" x14ac:dyDescent="0.2">
      <c r="A38" s="45"/>
      <c r="B38" s="46"/>
      <c r="C38" s="52" t="str">
        <f>C270</f>
        <v>47 Felületképzés (festés, mázolás, tapétázás, korrózióvédelem)</v>
      </c>
      <c r="H38" s="53"/>
      <c r="I38" s="53"/>
    </row>
    <row r="39" spans="1:11" ht="15.75" thickBot="1" x14ac:dyDescent="0.25">
      <c r="A39" s="45"/>
      <c r="B39" s="46"/>
      <c r="C39" s="54" t="s">
        <v>14</v>
      </c>
      <c r="D39" s="48"/>
      <c r="E39" s="49"/>
      <c r="F39" s="50"/>
      <c r="G39" s="50"/>
      <c r="H39" s="55"/>
      <c r="I39" s="55"/>
    </row>
    <row r="40" spans="1:11" ht="15" x14ac:dyDescent="0.2">
      <c r="A40" s="45"/>
      <c r="B40" s="46"/>
      <c r="C40" s="56" t="s">
        <v>15</v>
      </c>
      <c r="H40" s="57"/>
      <c r="I40" s="57"/>
      <c r="J40" s="67">
        <f>SUM(H54:H4142)/2</f>
        <v>0</v>
      </c>
      <c r="K40" s="67">
        <f>SUM(I54:I4142)/2</f>
        <v>0</v>
      </c>
    </row>
    <row r="41" spans="1:11" ht="15" x14ac:dyDescent="0.2">
      <c r="A41" s="45"/>
      <c r="B41" s="46"/>
      <c r="C41" s="56"/>
      <c r="D41" s="245" t="s">
        <v>96</v>
      </c>
      <c r="E41" s="245"/>
      <c r="F41" s="245"/>
      <c r="G41" s="245"/>
      <c r="H41" s="246"/>
      <c r="I41" s="246"/>
      <c r="J41" s="67" t="b">
        <f>J40=H40</f>
        <v>1</v>
      </c>
      <c r="K41" s="67" t="b">
        <f>K40=I40</f>
        <v>1</v>
      </c>
    </row>
    <row r="42" spans="1:11" ht="15" x14ac:dyDescent="0.2">
      <c r="A42" s="45"/>
      <c r="B42" s="46"/>
      <c r="C42" s="56"/>
      <c r="D42" s="240" t="s">
        <v>301</v>
      </c>
      <c r="E42" s="240"/>
      <c r="F42" s="240"/>
      <c r="G42" s="240"/>
      <c r="H42" s="246"/>
      <c r="I42" s="246"/>
    </row>
    <row r="43" spans="1:11" ht="15" x14ac:dyDescent="0.2">
      <c r="A43" s="45"/>
      <c r="B43" s="46"/>
      <c r="C43" s="56"/>
      <c r="D43" s="240" t="s">
        <v>98</v>
      </c>
      <c r="E43" s="240"/>
      <c r="F43" s="240"/>
      <c r="G43" s="240"/>
      <c r="H43" s="246"/>
      <c r="I43" s="246"/>
    </row>
    <row r="44" spans="1:11" ht="15" x14ac:dyDescent="0.2">
      <c r="A44" s="45"/>
      <c r="B44" s="46"/>
      <c r="C44" s="56"/>
      <c r="H44" s="57"/>
      <c r="I44" s="57"/>
    </row>
    <row r="45" spans="1:11" ht="15" x14ac:dyDescent="0.2">
      <c r="A45" s="45"/>
      <c r="B45" s="46"/>
      <c r="C45" s="56"/>
      <c r="H45" s="57"/>
      <c r="I45" s="57"/>
    </row>
    <row r="46" spans="1:11" s="1" customFormat="1" x14ac:dyDescent="0.2">
      <c r="A46" s="242" t="str">
        <f>Főösszesítő!A35</f>
        <v>Dátum: ………………………………………..</v>
      </c>
      <c r="B46" s="242"/>
      <c r="C46" s="242"/>
      <c r="D46" s="4"/>
      <c r="E46" s="4"/>
      <c r="F46" s="5"/>
      <c r="G46" s="4"/>
      <c r="H46" s="43"/>
      <c r="I46" s="2"/>
      <c r="J46" s="77"/>
      <c r="K46" s="77"/>
    </row>
    <row r="47" spans="1:11" s="1" customFormat="1" x14ac:dyDescent="0.2">
      <c r="A47" s="44"/>
      <c r="B47" s="44"/>
      <c r="C47" s="44"/>
      <c r="D47" s="4"/>
      <c r="E47" s="4"/>
      <c r="F47" s="5"/>
      <c r="G47" s="4"/>
      <c r="H47" s="43"/>
      <c r="I47" s="2"/>
      <c r="J47" s="77"/>
      <c r="K47" s="77"/>
    </row>
    <row r="48" spans="1:11" s="1" customFormat="1" x14ac:dyDescent="0.2">
      <c r="A48" s="44"/>
      <c r="B48" s="44"/>
      <c r="C48" s="44"/>
      <c r="D48" s="4"/>
      <c r="E48" s="4"/>
      <c r="F48" s="5"/>
      <c r="G48" s="4"/>
      <c r="H48" s="43"/>
      <c r="I48" s="2"/>
      <c r="J48" s="77"/>
      <c r="K48" s="77"/>
    </row>
    <row r="49" spans="1:11" s="1" customFormat="1" x14ac:dyDescent="0.2">
      <c r="A49" s="44"/>
      <c r="B49" s="44"/>
      <c r="C49" s="44"/>
      <c r="D49" s="4"/>
      <c r="E49" s="4"/>
      <c r="F49" s="5"/>
      <c r="G49" s="4"/>
      <c r="H49" s="43"/>
      <c r="I49" s="2"/>
      <c r="J49" s="77"/>
      <c r="K49" s="77"/>
    </row>
    <row r="50" spans="1:11" s="3" customFormat="1" x14ac:dyDescent="0.2">
      <c r="A50" s="41"/>
      <c r="B50" s="4"/>
      <c r="C50" s="4"/>
      <c r="D50" s="5"/>
      <c r="E50" s="4"/>
      <c r="F50" s="43"/>
      <c r="G50" s="43"/>
      <c r="H50" s="43"/>
      <c r="I50" s="2"/>
      <c r="J50" s="78"/>
      <c r="K50" s="78"/>
    </row>
    <row r="51" spans="1:11" s="3" customFormat="1" x14ac:dyDescent="0.2">
      <c r="A51" s="41"/>
      <c r="B51" s="4"/>
      <c r="C51" s="4"/>
      <c r="D51" s="5"/>
      <c r="E51" s="4"/>
      <c r="F51" s="237" t="s">
        <v>99</v>
      </c>
      <c r="G51" s="237"/>
      <c r="H51" s="237"/>
      <c r="I51" s="2"/>
      <c r="J51" s="78"/>
      <c r="K51" s="78"/>
    </row>
    <row r="52" spans="1:11" s="1" customFormat="1" x14ac:dyDescent="0.2">
      <c r="A52" s="41"/>
      <c r="B52" s="4"/>
      <c r="C52" s="4"/>
      <c r="D52" s="5"/>
      <c r="E52" s="4"/>
      <c r="F52" s="237" t="s">
        <v>1028</v>
      </c>
      <c r="G52" s="237"/>
      <c r="H52" s="237"/>
      <c r="I52" s="2"/>
      <c r="J52" s="77"/>
      <c r="K52" s="77"/>
    </row>
    <row r="53" spans="1:11" s="1" customFormat="1" x14ac:dyDescent="0.2">
      <c r="A53" s="41"/>
      <c r="B53" s="4"/>
      <c r="C53" s="4"/>
      <c r="D53" s="5"/>
      <c r="E53" s="4"/>
      <c r="F53" s="237"/>
      <c r="G53" s="237"/>
      <c r="H53" s="237"/>
      <c r="I53" s="2"/>
      <c r="J53" s="77"/>
      <c r="K53" s="77"/>
    </row>
    <row r="54" spans="1:11" ht="15" x14ac:dyDescent="0.2">
      <c r="A54" s="45"/>
      <c r="B54" s="58"/>
      <c r="C54" s="59"/>
      <c r="H54" s="57"/>
      <c r="I54" s="57"/>
    </row>
    <row r="57" spans="1:11" ht="15" x14ac:dyDescent="0.2">
      <c r="A57" s="45"/>
      <c r="B57" s="46"/>
      <c r="C57" s="56" t="s">
        <v>3</v>
      </c>
    </row>
    <row r="58" spans="1:11" ht="22.5" x14ac:dyDescent="0.2">
      <c r="A58" s="61" t="s">
        <v>16</v>
      </c>
      <c r="B58" s="56" t="s">
        <v>17</v>
      </c>
      <c r="C58" s="56" t="s">
        <v>18</v>
      </c>
      <c r="D58" s="62" t="s">
        <v>19</v>
      </c>
      <c r="E58" s="56" t="s">
        <v>20</v>
      </c>
      <c r="F58" s="61" t="s">
        <v>21</v>
      </c>
      <c r="G58" s="61" t="s">
        <v>22</v>
      </c>
      <c r="H58" s="57" t="s">
        <v>23</v>
      </c>
      <c r="I58" s="57" t="s">
        <v>24</v>
      </c>
    </row>
    <row r="59" spans="1:11" x14ac:dyDescent="0.2">
      <c r="A59" s="63">
        <v>1</v>
      </c>
      <c r="B59" s="52" t="s">
        <v>230</v>
      </c>
      <c r="C59" s="52" t="s">
        <v>231</v>
      </c>
      <c r="D59" s="64">
        <v>1</v>
      </c>
      <c r="E59" s="52" t="s">
        <v>83</v>
      </c>
      <c r="F59" s="63"/>
      <c r="G59" s="63"/>
      <c r="H59" s="53"/>
      <c r="I59" s="53"/>
    </row>
    <row r="60" spans="1:11" x14ac:dyDescent="0.2">
      <c r="A60" s="63">
        <v>2</v>
      </c>
      <c r="B60" s="52" t="s">
        <v>230</v>
      </c>
      <c r="C60" s="52" t="s">
        <v>310</v>
      </c>
      <c r="D60" s="64">
        <v>1</v>
      </c>
      <c r="E60" s="52" t="s">
        <v>83</v>
      </c>
      <c r="F60" s="63"/>
      <c r="G60" s="63"/>
      <c r="H60" s="53"/>
      <c r="I60" s="53"/>
    </row>
    <row r="61" spans="1:11" ht="22.5" x14ac:dyDescent="0.2">
      <c r="A61" s="63">
        <v>3</v>
      </c>
      <c r="B61" s="52" t="s">
        <v>26</v>
      </c>
      <c r="C61" s="52" t="s">
        <v>27</v>
      </c>
      <c r="D61" s="64">
        <v>7</v>
      </c>
      <c r="E61" s="52" t="s">
        <v>82</v>
      </c>
      <c r="F61" s="63"/>
      <c r="G61" s="63"/>
      <c r="H61" s="53"/>
      <c r="I61" s="53"/>
    </row>
    <row r="62" spans="1:11" x14ac:dyDescent="0.2">
      <c r="A62" s="63">
        <v>4</v>
      </c>
      <c r="B62" s="52" t="s">
        <v>230</v>
      </c>
      <c r="C62" s="52" t="s">
        <v>305</v>
      </c>
      <c r="D62" s="64">
        <v>1</v>
      </c>
      <c r="E62" s="52" t="s">
        <v>83</v>
      </c>
      <c r="F62" s="63"/>
      <c r="G62" s="63"/>
      <c r="H62" s="53"/>
      <c r="I62" s="53"/>
    </row>
    <row r="63" spans="1:11" x14ac:dyDescent="0.2">
      <c r="A63" s="63">
        <v>5</v>
      </c>
      <c r="B63" s="52" t="s">
        <v>230</v>
      </c>
      <c r="C63" s="52" t="s">
        <v>306</v>
      </c>
      <c r="D63" s="64">
        <v>1</v>
      </c>
      <c r="E63" s="52" t="s">
        <v>83</v>
      </c>
      <c r="F63" s="63"/>
      <c r="G63" s="63"/>
      <c r="H63" s="53"/>
      <c r="I63" s="53"/>
    </row>
    <row r="64" spans="1:11" x14ac:dyDescent="0.2">
      <c r="A64" s="63">
        <v>6</v>
      </c>
      <c r="B64" s="52" t="s">
        <v>230</v>
      </c>
      <c r="C64" s="52" t="s">
        <v>307</v>
      </c>
      <c r="D64" s="64">
        <v>7</v>
      </c>
      <c r="E64" s="52" t="s">
        <v>82</v>
      </c>
      <c r="F64" s="63"/>
      <c r="G64" s="63"/>
      <c r="H64" s="53"/>
      <c r="I64" s="53"/>
    </row>
    <row r="65" spans="1:10" x14ac:dyDescent="0.2">
      <c r="A65" s="63">
        <v>7</v>
      </c>
      <c r="B65" s="52" t="s">
        <v>230</v>
      </c>
      <c r="C65" s="52" t="s">
        <v>308</v>
      </c>
      <c r="D65" s="64">
        <v>1</v>
      </c>
      <c r="E65" s="52" t="s">
        <v>83</v>
      </c>
      <c r="F65" s="63"/>
      <c r="G65" s="63"/>
      <c r="H65" s="53"/>
      <c r="I65" s="53"/>
    </row>
    <row r="66" spans="1:10" ht="33.75" x14ac:dyDescent="0.2">
      <c r="A66" s="63">
        <v>8</v>
      </c>
      <c r="B66" s="52" t="s">
        <v>37</v>
      </c>
      <c r="C66" s="52" t="s">
        <v>309</v>
      </c>
      <c r="D66" s="64">
        <v>1</v>
      </c>
      <c r="E66" s="52" t="s">
        <v>83</v>
      </c>
      <c r="F66" s="63"/>
      <c r="G66" s="63"/>
      <c r="H66" s="53"/>
      <c r="I66" s="53"/>
    </row>
    <row r="67" spans="1:10" ht="15" x14ac:dyDescent="0.2">
      <c r="A67" s="45"/>
      <c r="B67" s="46"/>
      <c r="C67" s="56" t="s">
        <v>30</v>
      </c>
      <c r="D67" s="65"/>
      <c r="E67" s="46"/>
      <c r="F67" s="45"/>
      <c r="G67" s="45"/>
      <c r="H67" s="57"/>
      <c r="I67" s="57"/>
    </row>
    <row r="69" spans="1:10" ht="15" x14ac:dyDescent="0.2">
      <c r="A69" s="45"/>
      <c r="B69" s="46"/>
      <c r="C69" s="56" t="s">
        <v>4</v>
      </c>
    </row>
    <row r="70" spans="1:10" ht="22.5" x14ac:dyDescent="0.2">
      <c r="A70" s="61" t="s">
        <v>16</v>
      </c>
      <c r="B70" s="56" t="s">
        <v>17</v>
      </c>
      <c r="C70" s="56" t="s">
        <v>18</v>
      </c>
      <c r="D70" s="62" t="s">
        <v>19</v>
      </c>
      <c r="E70" s="56" t="s">
        <v>20</v>
      </c>
      <c r="F70" s="61" t="s">
        <v>21</v>
      </c>
      <c r="G70" s="61" t="s">
        <v>22</v>
      </c>
      <c r="H70" s="57" t="s">
        <v>23</v>
      </c>
      <c r="I70" s="57" t="s">
        <v>24</v>
      </c>
    </row>
    <row r="71" spans="1:10" ht="22.5" x14ac:dyDescent="0.2">
      <c r="A71" s="63">
        <v>1</v>
      </c>
      <c r="B71" s="52" t="s">
        <v>31</v>
      </c>
      <c r="C71" s="52" t="s">
        <v>146</v>
      </c>
      <c r="D71" s="64">
        <v>260</v>
      </c>
      <c r="E71" s="52" t="s">
        <v>25</v>
      </c>
      <c r="F71" s="63"/>
      <c r="G71" s="63"/>
      <c r="H71" s="53"/>
      <c r="I71" s="53"/>
      <c r="J71" s="67">
        <f>130*2</f>
        <v>260</v>
      </c>
    </row>
    <row r="72" spans="1:10" ht="22.5" x14ac:dyDescent="0.2">
      <c r="A72" s="63">
        <v>2</v>
      </c>
      <c r="B72" s="52" t="s">
        <v>32</v>
      </c>
      <c r="C72" s="52" t="s">
        <v>33</v>
      </c>
      <c r="D72" s="64">
        <v>120</v>
      </c>
      <c r="E72" s="52" t="s">
        <v>25</v>
      </c>
      <c r="F72" s="63"/>
      <c r="G72" s="63"/>
      <c r="H72" s="53"/>
      <c r="I72" s="53"/>
      <c r="J72" s="67">
        <f>180.8*0.25+(10+14.8*2+1+0.7+7.6+10*1.4+11.5*1.4+10.75*3+6.25+6.75*2+9*2)*0.5</f>
        <v>119.7</v>
      </c>
    </row>
    <row r="73" spans="1:10" ht="22.5" x14ac:dyDescent="0.2">
      <c r="A73" s="63">
        <v>3</v>
      </c>
      <c r="B73" s="52" t="s">
        <v>32</v>
      </c>
      <c r="C73" s="52" t="s">
        <v>469</v>
      </c>
      <c r="D73" s="64">
        <v>73</v>
      </c>
      <c r="E73" s="52" t="s">
        <v>25</v>
      </c>
      <c r="F73" s="63"/>
      <c r="G73" s="63"/>
      <c r="H73" s="53"/>
      <c r="I73" s="53"/>
      <c r="J73" s="67">
        <f>(5*3+4*3+1.6*4+1.8*4+2.6+3.25+0.8+3*2+3*3+4.15+5.2+1.4+6*3+2.75+3.5)*0.25*3</f>
        <v>72.937500000000014</v>
      </c>
    </row>
    <row r="74" spans="1:10" ht="22.5" x14ac:dyDescent="0.2">
      <c r="A74" s="63">
        <v>4</v>
      </c>
      <c r="B74" s="52" t="s">
        <v>34</v>
      </c>
      <c r="C74" s="52" t="s">
        <v>232</v>
      </c>
      <c r="D74" s="64">
        <v>14</v>
      </c>
      <c r="E74" s="52" t="s">
        <v>25</v>
      </c>
      <c r="F74" s="63"/>
      <c r="G74" s="63"/>
      <c r="H74" s="53"/>
      <c r="I74" s="53"/>
      <c r="J74" s="66">
        <f>9.7+1.1*3.2</f>
        <v>13.219999999999999</v>
      </c>
    </row>
    <row r="75" spans="1:10" ht="91.5" x14ac:dyDescent="0.2">
      <c r="A75" s="63">
        <v>5</v>
      </c>
      <c r="B75" s="52" t="s">
        <v>35</v>
      </c>
      <c r="C75" s="52" t="s">
        <v>217</v>
      </c>
      <c r="D75" s="64">
        <v>602</v>
      </c>
      <c r="E75" s="52" t="s">
        <v>25</v>
      </c>
      <c r="F75" s="63"/>
      <c r="G75" s="63"/>
      <c r="H75" s="53"/>
      <c r="I75" s="53"/>
      <c r="J75" s="67">
        <f>245+82+188+87</f>
        <v>602</v>
      </c>
    </row>
    <row r="76" spans="1:10" ht="24" x14ac:dyDescent="0.2">
      <c r="A76" s="63">
        <v>6</v>
      </c>
      <c r="B76" s="52" t="s">
        <v>36</v>
      </c>
      <c r="C76" s="52" t="s">
        <v>218</v>
      </c>
      <c r="D76" s="64">
        <v>635</v>
      </c>
      <c r="E76" s="52" t="s">
        <v>25</v>
      </c>
      <c r="F76" s="63"/>
      <c r="G76" s="63"/>
      <c r="H76" s="53"/>
      <c r="I76" s="53"/>
      <c r="J76" s="67">
        <f>149.29+485.75</f>
        <v>635.04</v>
      </c>
    </row>
    <row r="77" spans="1:10" ht="15" x14ac:dyDescent="0.2">
      <c r="A77" s="45"/>
      <c r="B77" s="46"/>
      <c r="C77" s="56" t="s">
        <v>30</v>
      </c>
      <c r="D77" s="65"/>
      <c r="E77" s="46"/>
      <c r="F77" s="45"/>
      <c r="G77" s="45"/>
      <c r="H77" s="57"/>
      <c r="I77" s="57"/>
    </row>
    <row r="79" spans="1:10" ht="15" x14ac:dyDescent="0.2">
      <c r="A79" s="45"/>
      <c r="B79" s="46"/>
      <c r="C79" s="56" t="s">
        <v>5</v>
      </c>
    </row>
    <row r="80" spans="1:10" ht="22.5" x14ac:dyDescent="0.2">
      <c r="A80" s="61" t="s">
        <v>16</v>
      </c>
      <c r="B80" s="56" t="s">
        <v>17</v>
      </c>
      <c r="C80" s="56" t="s">
        <v>18</v>
      </c>
      <c r="D80" s="62" t="s">
        <v>19</v>
      </c>
      <c r="E80" s="56" t="s">
        <v>20</v>
      </c>
      <c r="F80" s="61" t="s">
        <v>21</v>
      </c>
      <c r="G80" s="61" t="s">
        <v>22</v>
      </c>
      <c r="H80" s="57" t="s">
        <v>23</v>
      </c>
      <c r="I80" s="57" t="s">
        <v>24</v>
      </c>
    </row>
    <row r="81" spans="1:10" ht="33.75" x14ac:dyDescent="0.2">
      <c r="A81" s="63">
        <v>1</v>
      </c>
      <c r="B81" s="52" t="s">
        <v>38</v>
      </c>
      <c r="C81" s="52" t="s">
        <v>39</v>
      </c>
      <c r="D81" s="64">
        <v>135</v>
      </c>
      <c r="E81" s="52" t="s">
        <v>40</v>
      </c>
      <c r="F81" s="63"/>
      <c r="G81" s="63"/>
      <c r="H81" s="53"/>
      <c r="I81" s="53"/>
      <c r="J81" s="67">
        <f>12.65*52.2*0.2</f>
        <v>132.066</v>
      </c>
    </row>
    <row r="82" spans="1:10" ht="46.5" x14ac:dyDescent="0.2">
      <c r="A82" s="63">
        <v>2</v>
      </c>
      <c r="B82" s="52" t="s">
        <v>41</v>
      </c>
      <c r="C82" s="52" t="s">
        <v>219</v>
      </c>
      <c r="D82" s="64">
        <v>183</v>
      </c>
      <c r="E82" s="52" t="s">
        <v>40</v>
      </c>
      <c r="F82" s="63"/>
      <c r="G82" s="63"/>
      <c r="H82" s="53"/>
      <c r="I82" s="53"/>
      <c r="J82" s="67">
        <v>182.66</v>
      </c>
    </row>
    <row r="83" spans="1:10" ht="22.5" x14ac:dyDescent="0.2">
      <c r="A83" s="63">
        <v>3</v>
      </c>
      <c r="B83" s="52" t="s">
        <v>123</v>
      </c>
      <c r="C83" s="52" t="s">
        <v>124</v>
      </c>
      <c r="D83" s="64">
        <v>318</v>
      </c>
      <c r="E83" s="52" t="s">
        <v>40</v>
      </c>
      <c r="F83" s="63"/>
      <c r="G83" s="63"/>
      <c r="H83" s="53"/>
      <c r="I83" s="53"/>
    </row>
    <row r="84" spans="1:10" ht="45" x14ac:dyDescent="0.2">
      <c r="A84" s="63">
        <v>4</v>
      </c>
      <c r="B84" s="52" t="s">
        <v>46</v>
      </c>
      <c r="C84" s="52" t="s">
        <v>233</v>
      </c>
      <c r="D84" s="64">
        <v>125</v>
      </c>
      <c r="E84" s="52" t="s">
        <v>40</v>
      </c>
      <c r="F84" s="63"/>
      <c r="G84" s="63"/>
      <c r="H84" s="53"/>
      <c r="I84" s="53"/>
      <c r="J84" s="67">
        <f>489.64*0.25</f>
        <v>122.41</v>
      </c>
    </row>
    <row r="85" spans="1:10" ht="56.25" x14ac:dyDescent="0.2">
      <c r="A85" s="63">
        <v>5</v>
      </c>
      <c r="B85" s="52" t="s">
        <v>42</v>
      </c>
      <c r="C85" s="52" t="s">
        <v>234</v>
      </c>
      <c r="D85" s="64">
        <v>50</v>
      </c>
      <c r="E85" s="52" t="s">
        <v>40</v>
      </c>
      <c r="F85" s="63"/>
      <c r="G85" s="63"/>
      <c r="H85" s="53"/>
      <c r="I85" s="53"/>
      <c r="J85" s="81">
        <f>489.64*0.1</f>
        <v>48.963999999999999</v>
      </c>
    </row>
    <row r="86" spans="1:10" ht="22.5" x14ac:dyDescent="0.2">
      <c r="A86" s="63">
        <v>6</v>
      </c>
      <c r="B86" s="52" t="s">
        <v>44</v>
      </c>
      <c r="C86" s="52" t="s">
        <v>45</v>
      </c>
      <c r="D86" s="64">
        <v>175</v>
      </c>
      <c r="E86" s="52" t="s">
        <v>40</v>
      </c>
      <c r="F86" s="63"/>
      <c r="G86" s="63"/>
      <c r="H86" s="53"/>
      <c r="I86" s="53"/>
    </row>
    <row r="87" spans="1:10" ht="24" x14ac:dyDescent="0.2">
      <c r="A87" s="63">
        <v>7</v>
      </c>
      <c r="B87" s="52" t="s">
        <v>47</v>
      </c>
      <c r="C87" s="52" t="s">
        <v>220</v>
      </c>
      <c r="D87" s="64">
        <v>6</v>
      </c>
      <c r="E87" s="52" t="s">
        <v>28</v>
      </c>
      <c r="F87" s="63"/>
      <c r="G87" s="63"/>
      <c r="H87" s="53"/>
      <c r="I87" s="53"/>
    </row>
    <row r="88" spans="1:10" ht="33.75" x14ac:dyDescent="0.2">
      <c r="A88" s="63">
        <v>8</v>
      </c>
      <c r="B88" s="52" t="s">
        <v>48</v>
      </c>
      <c r="C88" s="52" t="s">
        <v>49</v>
      </c>
      <c r="D88" s="64">
        <v>48</v>
      </c>
      <c r="E88" s="52" t="s">
        <v>40</v>
      </c>
      <c r="F88" s="63"/>
      <c r="G88" s="63"/>
      <c r="H88" s="53"/>
      <c r="I88" s="53"/>
    </row>
    <row r="89" spans="1:10" ht="15" x14ac:dyDescent="0.2">
      <c r="A89" s="45"/>
      <c r="B89" s="46"/>
      <c r="C89" s="56" t="s">
        <v>30</v>
      </c>
      <c r="D89" s="65"/>
      <c r="E89" s="46"/>
      <c r="F89" s="45"/>
      <c r="G89" s="45"/>
      <c r="H89" s="57"/>
      <c r="I89" s="57"/>
    </row>
    <row r="91" spans="1:10" ht="15" x14ac:dyDescent="0.2">
      <c r="A91" s="45"/>
      <c r="B91" s="46"/>
      <c r="C91" s="56" t="s">
        <v>6</v>
      </c>
    </row>
    <row r="92" spans="1:10" ht="22.5" x14ac:dyDescent="0.2">
      <c r="A92" s="61" t="s">
        <v>16</v>
      </c>
      <c r="B92" s="56" t="s">
        <v>17</v>
      </c>
      <c r="C92" s="56" t="s">
        <v>18</v>
      </c>
      <c r="D92" s="62" t="s">
        <v>19</v>
      </c>
      <c r="E92" s="56" t="s">
        <v>20</v>
      </c>
      <c r="F92" s="61" t="s">
        <v>21</v>
      </c>
      <c r="G92" s="61" t="s">
        <v>22</v>
      </c>
      <c r="H92" s="57" t="s">
        <v>23</v>
      </c>
      <c r="I92" s="57" t="s">
        <v>24</v>
      </c>
    </row>
    <row r="93" spans="1:10" ht="22.5" x14ac:dyDescent="0.2">
      <c r="A93" s="63">
        <v>1</v>
      </c>
      <c r="B93" s="52" t="s">
        <v>50</v>
      </c>
      <c r="C93" s="52" t="s">
        <v>204</v>
      </c>
      <c r="D93" s="64">
        <v>110</v>
      </c>
      <c r="E93" s="52" t="s">
        <v>40</v>
      </c>
      <c r="F93" s="63"/>
      <c r="G93" s="63"/>
      <c r="H93" s="53"/>
      <c r="I93" s="53"/>
      <c r="J93" s="79">
        <v>105.76</v>
      </c>
    </row>
    <row r="94" spans="1:10" ht="15" x14ac:dyDescent="0.2">
      <c r="A94" s="45"/>
      <c r="B94" s="46"/>
      <c r="C94" s="56" t="s">
        <v>30</v>
      </c>
      <c r="D94" s="65"/>
      <c r="E94" s="46"/>
      <c r="F94" s="45"/>
      <c r="G94" s="45"/>
      <c r="H94" s="57"/>
      <c r="I94" s="57"/>
    </row>
    <row r="96" spans="1:10" ht="15" x14ac:dyDescent="0.2">
      <c r="A96" s="45"/>
      <c r="B96" s="46"/>
      <c r="C96" s="56" t="s">
        <v>7</v>
      </c>
    </row>
    <row r="97" spans="1:11" ht="22.5" x14ac:dyDescent="0.2">
      <c r="A97" s="61" t="s">
        <v>16</v>
      </c>
      <c r="B97" s="56" t="s">
        <v>17</v>
      </c>
      <c r="C97" s="56" t="s">
        <v>18</v>
      </c>
      <c r="D97" s="62" t="s">
        <v>19</v>
      </c>
      <c r="E97" s="56" t="s">
        <v>20</v>
      </c>
      <c r="F97" s="61" t="s">
        <v>21</v>
      </c>
      <c r="G97" s="61" t="s">
        <v>22</v>
      </c>
      <c r="H97" s="57" t="s">
        <v>23</v>
      </c>
      <c r="I97" s="57" t="s">
        <v>24</v>
      </c>
      <c r="J97" s="67">
        <f>D101+D102+D103+D104+D93/2</f>
        <v>122.5</v>
      </c>
    </row>
    <row r="98" spans="1:11" ht="33.75" x14ac:dyDescent="0.2">
      <c r="A98" s="63">
        <v>1</v>
      </c>
      <c r="B98" s="52" t="s">
        <v>51</v>
      </c>
      <c r="C98" s="52" t="s">
        <v>84</v>
      </c>
      <c r="D98" s="64">
        <v>8.6999999999999993</v>
      </c>
      <c r="E98" s="52" t="s">
        <v>52</v>
      </c>
      <c r="F98" s="63"/>
      <c r="G98" s="63"/>
      <c r="H98" s="53"/>
      <c r="I98" s="53"/>
      <c r="J98" s="66">
        <f>J97*0.07</f>
        <v>8.5750000000000011</v>
      </c>
    </row>
    <row r="99" spans="1:11" ht="33.75" x14ac:dyDescent="0.2">
      <c r="A99" s="63">
        <v>2</v>
      </c>
      <c r="B99" s="52" t="s">
        <v>53</v>
      </c>
      <c r="C99" s="52" t="s">
        <v>85</v>
      </c>
      <c r="D99" s="64">
        <v>10</v>
      </c>
      <c r="E99" s="52" t="s">
        <v>52</v>
      </c>
      <c r="F99" s="63"/>
      <c r="G99" s="63"/>
      <c r="H99" s="53"/>
      <c r="I99" s="53"/>
      <c r="J99" s="66">
        <f>J97*0.08</f>
        <v>9.8000000000000007</v>
      </c>
    </row>
    <row r="100" spans="1:11" ht="45" x14ac:dyDescent="0.2">
      <c r="A100" s="63">
        <v>3</v>
      </c>
      <c r="B100" s="52" t="s">
        <v>54</v>
      </c>
      <c r="C100" s="52" t="s">
        <v>55</v>
      </c>
      <c r="D100" s="64">
        <v>7.2</v>
      </c>
      <c r="E100" s="52" t="s">
        <v>52</v>
      </c>
      <c r="F100" s="63"/>
      <c r="G100" s="63"/>
      <c r="H100" s="53"/>
      <c r="I100" s="53"/>
      <c r="J100" s="67">
        <f>D105+D106</f>
        <v>144</v>
      </c>
      <c r="K100" s="66">
        <f>J100*0.05</f>
        <v>7.2</v>
      </c>
    </row>
    <row r="101" spans="1:11" ht="57.75" x14ac:dyDescent="0.2">
      <c r="A101" s="63">
        <v>4</v>
      </c>
      <c r="B101" s="52" t="s">
        <v>56</v>
      </c>
      <c r="C101" s="52" t="s">
        <v>221</v>
      </c>
      <c r="D101" s="64">
        <v>33</v>
      </c>
      <c r="E101" s="52" t="s">
        <v>40</v>
      </c>
      <c r="F101" s="63"/>
      <c r="G101" s="63"/>
      <c r="H101" s="53"/>
      <c r="I101" s="53"/>
      <c r="J101" s="67">
        <v>32.28</v>
      </c>
    </row>
    <row r="102" spans="1:11" ht="57.75" x14ac:dyDescent="0.2">
      <c r="A102" s="63">
        <v>5</v>
      </c>
      <c r="B102" s="52" t="s">
        <v>56</v>
      </c>
      <c r="C102" s="52" t="s">
        <v>222</v>
      </c>
      <c r="D102" s="64">
        <v>6.5</v>
      </c>
      <c r="E102" s="52" t="s">
        <v>40</v>
      </c>
      <c r="F102" s="63"/>
      <c r="G102" s="63"/>
      <c r="H102" s="53"/>
      <c r="I102" s="53"/>
      <c r="J102" s="67">
        <f>(5*3+4*3+1.6*4+1.8*4+2.6+3.25+0.8+3*2+3*3+4.15+5.2+1.4+6*3+2.75+3.5)*0.25*0.25</f>
        <v>6.0781250000000009</v>
      </c>
    </row>
    <row r="103" spans="1:11" ht="57.75" x14ac:dyDescent="0.2">
      <c r="A103" s="63">
        <v>6</v>
      </c>
      <c r="B103" s="52" t="s">
        <v>56</v>
      </c>
      <c r="C103" s="52" t="s">
        <v>223</v>
      </c>
      <c r="D103" s="64">
        <v>25.5</v>
      </c>
      <c r="E103" s="52" t="s">
        <v>40</v>
      </c>
      <c r="F103" s="63"/>
      <c r="G103" s="63"/>
      <c r="H103" s="53"/>
      <c r="I103" s="53"/>
      <c r="J103" s="67">
        <f>16.01+(10+14.8*2+1+0.7+7.6+10*1.4+11.5*1.4+10.75*3+6.25+6.25*2+9*2)*0.25*0.25</f>
        <v>25.26</v>
      </c>
    </row>
    <row r="104" spans="1:11" ht="56.25" x14ac:dyDescent="0.2">
      <c r="A104" s="63">
        <v>7</v>
      </c>
      <c r="B104" s="52" t="s">
        <v>57</v>
      </c>
      <c r="C104" s="52" t="s">
        <v>235</v>
      </c>
      <c r="D104" s="64">
        <v>2.5</v>
      </c>
      <c r="E104" s="52" t="s">
        <v>40</v>
      </c>
      <c r="F104" s="63"/>
      <c r="G104" s="63"/>
      <c r="H104" s="53"/>
      <c r="I104" s="53"/>
    </row>
    <row r="105" spans="1:11" ht="56.25" x14ac:dyDescent="0.2">
      <c r="A105" s="63">
        <v>8</v>
      </c>
      <c r="B105" s="52" t="s">
        <v>58</v>
      </c>
      <c r="C105" s="52" t="s">
        <v>244</v>
      </c>
      <c r="D105" s="64">
        <v>70</v>
      </c>
      <c r="E105" s="52" t="s">
        <v>40</v>
      </c>
      <c r="F105" s="63"/>
      <c r="G105" s="63"/>
      <c r="H105" s="53"/>
      <c r="I105" s="53"/>
      <c r="J105" s="81">
        <f>(489.64+58.32)*0.09+(486.64+58.32)*0.15*0.25</f>
        <v>69.752399999999994</v>
      </c>
    </row>
    <row r="106" spans="1:11" ht="56.25" x14ac:dyDescent="0.2">
      <c r="A106" s="63">
        <v>9</v>
      </c>
      <c r="B106" s="52" t="s">
        <v>58</v>
      </c>
      <c r="C106" s="52" t="s">
        <v>86</v>
      </c>
      <c r="D106" s="64">
        <v>74</v>
      </c>
      <c r="E106" s="52" t="s">
        <v>40</v>
      </c>
      <c r="F106" s="63"/>
      <c r="G106" s="63"/>
      <c r="H106" s="53"/>
      <c r="I106" s="53"/>
      <c r="J106" s="81">
        <f>489.64*0.15</f>
        <v>73.445999999999998</v>
      </c>
    </row>
    <row r="107" spans="1:11" ht="45" x14ac:dyDescent="0.2">
      <c r="A107" s="63">
        <v>10</v>
      </c>
      <c r="B107" s="52" t="s">
        <v>58</v>
      </c>
      <c r="C107" s="52" t="s">
        <v>229</v>
      </c>
      <c r="D107" s="64">
        <v>40</v>
      </c>
      <c r="E107" s="52" t="s">
        <v>40</v>
      </c>
      <c r="F107" s="63"/>
      <c r="G107" s="63"/>
      <c r="H107" s="53"/>
      <c r="I107" s="53"/>
      <c r="J107" s="67">
        <f>(149.29+485.75)*0.06</f>
        <v>38.102399999999996</v>
      </c>
    </row>
    <row r="108" spans="1:11" ht="15" x14ac:dyDescent="0.2">
      <c r="A108" s="45"/>
      <c r="B108" s="46"/>
      <c r="C108" s="56" t="s">
        <v>30</v>
      </c>
      <c r="D108" s="65"/>
      <c r="E108" s="46"/>
      <c r="F108" s="45"/>
      <c r="G108" s="45"/>
      <c r="H108" s="57"/>
      <c r="I108" s="57"/>
    </row>
    <row r="110" spans="1:11" ht="22.5" x14ac:dyDescent="0.2">
      <c r="A110" s="45"/>
      <c r="B110" s="46"/>
      <c r="C110" s="56" t="s">
        <v>8</v>
      </c>
    </row>
    <row r="111" spans="1:11" ht="22.5" x14ac:dyDescent="0.2">
      <c r="A111" s="61" t="s">
        <v>16</v>
      </c>
      <c r="B111" s="56" t="s">
        <v>17</v>
      </c>
      <c r="C111" s="56" t="s">
        <v>18</v>
      </c>
      <c r="D111" s="62" t="s">
        <v>19</v>
      </c>
      <c r="E111" s="56" t="s">
        <v>20</v>
      </c>
      <c r="F111" s="61" t="s">
        <v>21</v>
      </c>
      <c r="G111" s="61" t="s">
        <v>22</v>
      </c>
      <c r="H111" s="57" t="s">
        <v>23</v>
      </c>
      <c r="I111" s="57" t="s">
        <v>24</v>
      </c>
    </row>
    <row r="112" spans="1:11" ht="112.5" x14ac:dyDescent="0.2">
      <c r="A112" s="63">
        <v>1</v>
      </c>
      <c r="B112" s="52" t="s">
        <v>59</v>
      </c>
      <c r="C112" s="52" t="s">
        <v>140</v>
      </c>
      <c r="D112" s="64">
        <v>20</v>
      </c>
      <c r="E112" s="52" t="s">
        <v>28</v>
      </c>
      <c r="F112" s="63"/>
      <c r="G112" s="63"/>
      <c r="H112" s="53"/>
      <c r="I112" s="53"/>
      <c r="J112" s="67">
        <f>9*2+2</f>
        <v>20</v>
      </c>
    </row>
    <row r="113" spans="1:10" ht="112.5" x14ac:dyDescent="0.2">
      <c r="A113" s="63">
        <v>2</v>
      </c>
      <c r="B113" s="52" t="s">
        <v>59</v>
      </c>
      <c r="C113" s="52" t="s">
        <v>87</v>
      </c>
      <c r="D113" s="64">
        <v>62</v>
      </c>
      <c r="E113" s="52" t="s">
        <v>28</v>
      </c>
      <c r="F113" s="63"/>
      <c r="G113" s="63"/>
      <c r="H113" s="53"/>
      <c r="I113" s="53"/>
      <c r="J113" s="67">
        <f>26*2+4*2+2</f>
        <v>62</v>
      </c>
    </row>
    <row r="114" spans="1:10" ht="112.5" x14ac:dyDescent="0.2">
      <c r="A114" s="63">
        <v>3</v>
      </c>
      <c r="B114" s="52" t="s">
        <v>135</v>
      </c>
      <c r="C114" s="52" t="s">
        <v>470</v>
      </c>
      <c r="D114" s="64">
        <v>6</v>
      </c>
      <c r="E114" s="52" t="s">
        <v>28</v>
      </c>
      <c r="F114" s="63"/>
      <c r="G114" s="63"/>
      <c r="H114" s="53"/>
      <c r="I114" s="53"/>
      <c r="J114" s="67">
        <f>2+4</f>
        <v>6</v>
      </c>
    </row>
    <row r="115" spans="1:10" ht="112.5" x14ac:dyDescent="0.2">
      <c r="A115" s="63">
        <v>4</v>
      </c>
      <c r="B115" s="52" t="s">
        <v>135</v>
      </c>
      <c r="C115" s="52" t="s">
        <v>238</v>
      </c>
      <c r="D115" s="64">
        <v>8</v>
      </c>
      <c r="E115" s="52" t="s">
        <v>28</v>
      </c>
      <c r="F115" s="63"/>
      <c r="G115" s="63"/>
      <c r="H115" s="53"/>
      <c r="I115" s="53"/>
      <c r="J115" s="67">
        <f>3*2+2</f>
        <v>8</v>
      </c>
    </row>
    <row r="116" spans="1:10" ht="112.5" x14ac:dyDescent="0.2">
      <c r="A116" s="63">
        <v>5</v>
      </c>
      <c r="B116" s="52" t="s">
        <v>237</v>
      </c>
      <c r="C116" s="52" t="s">
        <v>236</v>
      </c>
      <c r="D116" s="64">
        <v>26</v>
      </c>
      <c r="E116" s="52" t="s">
        <v>28</v>
      </c>
      <c r="F116" s="63"/>
      <c r="G116" s="63"/>
      <c r="H116" s="53"/>
      <c r="I116" s="53"/>
      <c r="J116" s="67">
        <f>12*2+2</f>
        <v>26</v>
      </c>
    </row>
    <row r="117" spans="1:10" ht="112.5" x14ac:dyDescent="0.2">
      <c r="A117" s="63">
        <v>6</v>
      </c>
      <c r="B117" s="52" t="s">
        <v>237</v>
      </c>
      <c r="C117" s="52" t="s">
        <v>243</v>
      </c>
      <c r="D117" s="64">
        <v>2</v>
      </c>
      <c r="E117" s="52" t="s">
        <v>28</v>
      </c>
      <c r="F117" s="63"/>
      <c r="G117" s="63"/>
      <c r="H117" s="53"/>
      <c r="I117" s="53"/>
      <c r="J117" s="67">
        <v>2</v>
      </c>
    </row>
    <row r="118" spans="1:10" ht="112.5" x14ac:dyDescent="0.2">
      <c r="A118" s="63">
        <v>7</v>
      </c>
      <c r="B118" s="52" t="s">
        <v>240</v>
      </c>
      <c r="C118" s="52" t="s">
        <v>239</v>
      </c>
      <c r="D118" s="64">
        <v>9</v>
      </c>
      <c r="E118" s="52" t="s">
        <v>28</v>
      </c>
      <c r="F118" s="63"/>
      <c r="G118" s="63"/>
      <c r="H118" s="53"/>
      <c r="I118" s="53"/>
      <c r="J118" s="67">
        <f>4+5</f>
        <v>9</v>
      </c>
    </row>
    <row r="119" spans="1:10" ht="112.5" x14ac:dyDescent="0.2">
      <c r="A119" s="63">
        <v>8</v>
      </c>
      <c r="B119" s="52" t="s">
        <v>205</v>
      </c>
      <c r="C119" s="52" t="s">
        <v>206</v>
      </c>
      <c r="D119" s="64">
        <v>22</v>
      </c>
      <c r="E119" s="52" t="s">
        <v>28</v>
      </c>
      <c r="F119" s="63"/>
      <c r="G119" s="63"/>
      <c r="H119" s="53"/>
      <c r="I119" s="53"/>
      <c r="J119" s="67">
        <f>7+15</f>
        <v>22</v>
      </c>
    </row>
    <row r="120" spans="1:10" ht="112.5" x14ac:dyDescent="0.2">
      <c r="A120" s="63">
        <v>9</v>
      </c>
      <c r="B120" s="52" t="s">
        <v>241</v>
      </c>
      <c r="C120" s="52" t="s">
        <v>242</v>
      </c>
      <c r="D120" s="64">
        <v>2</v>
      </c>
      <c r="E120" s="52" t="s">
        <v>28</v>
      </c>
      <c r="F120" s="63"/>
      <c r="G120" s="63"/>
      <c r="H120" s="53"/>
      <c r="I120" s="53"/>
      <c r="J120" s="67">
        <f>1+1</f>
        <v>2</v>
      </c>
    </row>
    <row r="121" spans="1:10" ht="90" x14ac:dyDescent="0.2">
      <c r="A121" s="63">
        <v>10</v>
      </c>
      <c r="B121" s="52" t="s">
        <v>278</v>
      </c>
      <c r="C121" s="52" t="s">
        <v>279</v>
      </c>
      <c r="D121" s="64">
        <v>94</v>
      </c>
      <c r="E121" s="52" t="s">
        <v>28</v>
      </c>
      <c r="F121" s="63"/>
      <c r="G121" s="63"/>
      <c r="H121" s="53"/>
      <c r="I121" s="53"/>
    </row>
    <row r="122" spans="1:10" ht="90" x14ac:dyDescent="0.2">
      <c r="A122" s="63">
        <v>11</v>
      </c>
      <c r="B122" s="52" t="s">
        <v>280</v>
      </c>
      <c r="C122" s="52" t="s">
        <v>281</v>
      </c>
      <c r="D122" s="64">
        <v>18</v>
      </c>
      <c r="E122" s="52" t="s">
        <v>28</v>
      </c>
      <c r="F122" s="63"/>
      <c r="G122" s="63"/>
      <c r="H122" s="53"/>
      <c r="I122" s="53"/>
    </row>
    <row r="123" spans="1:10" ht="90" x14ac:dyDescent="0.2">
      <c r="A123" s="63">
        <v>12</v>
      </c>
      <c r="B123" s="52" t="s">
        <v>282</v>
      </c>
      <c r="C123" s="52" t="s">
        <v>283</v>
      </c>
      <c r="D123" s="64">
        <v>13</v>
      </c>
      <c r="E123" s="52" t="s">
        <v>28</v>
      </c>
      <c r="F123" s="63"/>
      <c r="G123" s="63"/>
      <c r="H123" s="53"/>
      <c r="I123" s="53"/>
    </row>
    <row r="124" spans="1:10" ht="90" x14ac:dyDescent="0.2">
      <c r="A124" s="63">
        <v>13</v>
      </c>
      <c r="B124" s="52" t="s">
        <v>284</v>
      </c>
      <c r="C124" s="52" t="s">
        <v>285</v>
      </c>
      <c r="D124" s="64">
        <v>72</v>
      </c>
      <c r="E124" s="52" t="s">
        <v>28</v>
      </c>
      <c r="F124" s="63"/>
      <c r="G124" s="63"/>
      <c r="H124" s="53"/>
      <c r="I124" s="53"/>
    </row>
    <row r="125" spans="1:10" ht="90" x14ac:dyDescent="0.2">
      <c r="A125" s="63">
        <v>14</v>
      </c>
      <c r="B125" s="52" t="s">
        <v>286</v>
      </c>
      <c r="C125" s="52" t="s">
        <v>471</v>
      </c>
      <c r="D125" s="64">
        <v>18</v>
      </c>
      <c r="E125" s="52" t="s">
        <v>28</v>
      </c>
      <c r="F125" s="63"/>
      <c r="G125" s="63"/>
      <c r="H125" s="53"/>
      <c r="I125" s="53"/>
    </row>
    <row r="126" spans="1:10" ht="112.5" x14ac:dyDescent="0.2">
      <c r="A126" s="63">
        <v>15</v>
      </c>
      <c r="B126" s="52" t="s">
        <v>287</v>
      </c>
      <c r="C126" s="52" t="s">
        <v>288</v>
      </c>
      <c r="D126" s="64">
        <v>2802</v>
      </c>
      <c r="E126" s="52" t="s">
        <v>28</v>
      </c>
      <c r="F126" s="63"/>
      <c r="G126" s="63"/>
      <c r="H126" s="53"/>
      <c r="I126" s="53"/>
    </row>
    <row r="127" spans="1:10" ht="112.5" x14ac:dyDescent="0.2">
      <c r="A127" s="63">
        <v>16</v>
      </c>
      <c r="B127" s="52" t="s">
        <v>287</v>
      </c>
      <c r="C127" s="52" t="s">
        <v>289</v>
      </c>
      <c r="D127" s="64">
        <v>344</v>
      </c>
      <c r="E127" s="52" t="s">
        <v>28</v>
      </c>
      <c r="F127" s="63"/>
      <c r="G127" s="63"/>
      <c r="H127" s="53"/>
      <c r="I127" s="53"/>
    </row>
    <row r="128" spans="1:10" x14ac:dyDescent="0.2">
      <c r="A128" s="63"/>
      <c r="B128" s="52"/>
      <c r="C128" s="52"/>
      <c r="D128" s="64"/>
      <c r="E128" s="52"/>
      <c r="F128" s="63"/>
      <c r="G128" s="63"/>
      <c r="H128" s="53"/>
      <c r="I128" s="53"/>
    </row>
    <row r="129" spans="1:11" ht="15" x14ac:dyDescent="0.2">
      <c r="A129" s="45"/>
      <c r="B129" s="46"/>
      <c r="C129" s="56" t="s">
        <v>30</v>
      </c>
      <c r="D129" s="65"/>
      <c r="E129" s="46"/>
      <c r="F129" s="45"/>
      <c r="G129" s="45"/>
      <c r="H129" s="57"/>
      <c r="I129" s="57"/>
    </row>
    <row r="131" spans="1:11" ht="15" x14ac:dyDescent="0.2">
      <c r="A131" s="45"/>
      <c r="B131" s="46"/>
      <c r="C131" s="56" t="s">
        <v>9</v>
      </c>
    </row>
    <row r="132" spans="1:11" ht="22.5" x14ac:dyDescent="0.2">
      <c r="A132" s="61" t="s">
        <v>16</v>
      </c>
      <c r="B132" s="56" t="s">
        <v>17</v>
      </c>
      <c r="C132" s="56" t="s">
        <v>18</v>
      </c>
      <c r="D132" s="62" t="s">
        <v>19</v>
      </c>
      <c r="E132" s="56" t="s">
        <v>20</v>
      </c>
      <c r="F132" s="61" t="s">
        <v>21</v>
      </c>
      <c r="G132" s="61" t="s">
        <v>22</v>
      </c>
      <c r="H132" s="57" t="s">
        <v>23</v>
      </c>
      <c r="I132" s="57" t="s">
        <v>24</v>
      </c>
    </row>
    <row r="133" spans="1:11" ht="90" x14ac:dyDescent="0.2">
      <c r="A133" s="63">
        <v>1</v>
      </c>
      <c r="B133" s="52" t="s">
        <v>245</v>
      </c>
      <c r="C133" s="52" t="s">
        <v>246</v>
      </c>
      <c r="D133" s="64">
        <v>844</v>
      </c>
      <c r="E133" s="52" t="s">
        <v>25</v>
      </c>
      <c r="F133" s="63"/>
      <c r="G133" s="63"/>
      <c r="H133" s="53"/>
      <c r="I133" s="53"/>
      <c r="J133" s="67">
        <f>1.05*(592.71+210.58)</f>
        <v>843.45450000000017</v>
      </c>
      <c r="K133" s="63">
        <f>10.5*420/1.27+600</f>
        <v>4072.4409448818897</v>
      </c>
    </row>
    <row r="134" spans="1:11" ht="90" x14ac:dyDescent="0.2">
      <c r="A134" s="63">
        <v>2</v>
      </c>
      <c r="B134" s="52" t="s">
        <v>208</v>
      </c>
      <c r="C134" s="52" t="s">
        <v>209</v>
      </c>
      <c r="D134" s="64">
        <v>389</v>
      </c>
      <c r="E134" s="52" t="s">
        <v>25</v>
      </c>
      <c r="F134" s="63"/>
      <c r="G134" s="63"/>
      <c r="H134" s="53"/>
      <c r="I134" s="53"/>
      <c r="J134" s="67">
        <f>1.05*(204.26+166.17)</f>
        <v>388.95149999999995</v>
      </c>
      <c r="K134" s="67">
        <f>8*260/1.27+200</f>
        <v>1837.7952755905512</v>
      </c>
    </row>
    <row r="135" spans="1:11" ht="15" x14ac:dyDescent="0.2">
      <c r="A135" s="45"/>
      <c r="B135" s="46"/>
      <c r="C135" s="56" t="s">
        <v>30</v>
      </c>
      <c r="D135" s="65"/>
      <c r="E135" s="46"/>
      <c r="F135" s="45"/>
      <c r="G135" s="45"/>
      <c r="H135" s="57"/>
      <c r="I135" s="57"/>
    </row>
    <row r="137" spans="1:11" ht="15" x14ac:dyDescent="0.2">
      <c r="A137" s="45"/>
      <c r="B137" s="46"/>
      <c r="C137" s="56" t="s">
        <v>464</v>
      </c>
    </row>
    <row r="138" spans="1:11" ht="22.5" x14ac:dyDescent="0.2">
      <c r="A138" s="61" t="s">
        <v>16</v>
      </c>
      <c r="B138" s="56" t="s">
        <v>17</v>
      </c>
      <c r="C138" s="56" t="s">
        <v>18</v>
      </c>
      <c r="D138" s="62" t="s">
        <v>19</v>
      </c>
      <c r="E138" s="56" t="s">
        <v>20</v>
      </c>
      <c r="F138" s="61" t="s">
        <v>21</v>
      </c>
      <c r="G138" s="61" t="s">
        <v>22</v>
      </c>
      <c r="H138" s="57" t="s">
        <v>23</v>
      </c>
      <c r="I138" s="57" t="s">
        <v>24</v>
      </c>
    </row>
    <row r="139" spans="1:11" ht="56.25" x14ac:dyDescent="0.2">
      <c r="A139" s="63">
        <v>1</v>
      </c>
      <c r="B139" s="52" t="s">
        <v>465</v>
      </c>
      <c r="C139" s="52" t="s">
        <v>467</v>
      </c>
      <c r="D139" s="64">
        <v>14.6</v>
      </c>
      <c r="E139" s="52" t="s">
        <v>29</v>
      </c>
      <c r="F139" s="63"/>
      <c r="G139" s="63"/>
      <c r="H139" s="53"/>
      <c r="I139" s="53"/>
      <c r="J139" s="67">
        <f>5*2.92</f>
        <v>14.6</v>
      </c>
      <c r="K139" s="67">
        <f>20586/6</f>
        <v>3431</v>
      </c>
    </row>
    <row r="140" spans="1:11" ht="67.5" x14ac:dyDescent="0.2">
      <c r="A140" s="63">
        <v>2</v>
      </c>
      <c r="B140" s="52" t="s">
        <v>466</v>
      </c>
      <c r="C140" s="52" t="s">
        <v>468</v>
      </c>
      <c r="D140" s="64">
        <v>25.5</v>
      </c>
      <c r="E140" s="52" t="s">
        <v>29</v>
      </c>
      <c r="F140" s="63"/>
      <c r="G140" s="63"/>
      <c r="H140" s="53"/>
      <c r="I140" s="53"/>
      <c r="J140" s="67">
        <f>12.75*2</f>
        <v>25.5</v>
      </c>
      <c r="K140" s="67">
        <f>30456/6</f>
        <v>5076</v>
      </c>
    </row>
    <row r="141" spans="1:11" ht="67.5" x14ac:dyDescent="0.2">
      <c r="A141" s="63">
        <v>3</v>
      </c>
      <c r="B141" s="52" t="s">
        <v>466</v>
      </c>
      <c r="C141" s="52" t="s">
        <v>486</v>
      </c>
      <c r="D141" s="64">
        <v>13.5</v>
      </c>
      <c r="E141" s="52" t="s">
        <v>29</v>
      </c>
      <c r="F141" s="63"/>
      <c r="G141" s="63"/>
      <c r="H141" s="53"/>
      <c r="I141" s="53"/>
      <c r="J141" s="67">
        <f>(4.25+2.5)*2</f>
        <v>13.5</v>
      </c>
      <c r="K141" s="67">
        <f>43867/6</f>
        <v>7311.166666666667</v>
      </c>
    </row>
    <row r="142" spans="1:11" x14ac:dyDescent="0.2">
      <c r="A142" s="63"/>
      <c r="B142" s="52"/>
      <c r="C142" s="52"/>
      <c r="D142" s="64"/>
      <c r="E142" s="52"/>
      <c r="F142" s="63"/>
      <c r="G142" s="63"/>
      <c r="H142" s="53"/>
      <c r="I142" s="53"/>
    </row>
    <row r="143" spans="1:11" ht="15" x14ac:dyDescent="0.2">
      <c r="A143" s="45"/>
      <c r="B143" s="46"/>
      <c r="C143" s="56" t="s">
        <v>30</v>
      </c>
      <c r="D143" s="65"/>
      <c r="E143" s="46"/>
      <c r="F143" s="45"/>
      <c r="G143" s="45"/>
      <c r="H143" s="57"/>
      <c r="I143" s="57"/>
    </row>
    <row r="145" spans="1:11" ht="15" x14ac:dyDescent="0.2">
      <c r="A145" s="45"/>
      <c r="B145" s="46"/>
      <c r="C145" s="56" t="s">
        <v>10</v>
      </c>
    </row>
    <row r="146" spans="1:11" ht="22.5" x14ac:dyDescent="0.2">
      <c r="A146" s="61" t="s">
        <v>16</v>
      </c>
      <c r="B146" s="56" t="s">
        <v>17</v>
      </c>
      <c r="C146" s="56" t="s">
        <v>18</v>
      </c>
      <c r="D146" s="62" t="s">
        <v>19</v>
      </c>
      <c r="E146" s="56" t="s">
        <v>20</v>
      </c>
      <c r="F146" s="61" t="s">
        <v>21</v>
      </c>
      <c r="G146" s="61" t="s">
        <v>22</v>
      </c>
      <c r="H146" s="57" t="s">
        <v>23</v>
      </c>
      <c r="I146" s="57" t="s">
        <v>24</v>
      </c>
    </row>
    <row r="147" spans="1:11" ht="46.5" x14ac:dyDescent="0.2">
      <c r="A147" s="63">
        <v>1</v>
      </c>
      <c r="B147" s="52" t="s">
        <v>60</v>
      </c>
      <c r="C147" s="52" t="s">
        <v>224</v>
      </c>
      <c r="D147" s="64">
        <v>670</v>
      </c>
      <c r="E147" s="52" t="s">
        <v>25</v>
      </c>
      <c r="F147" s="63"/>
      <c r="G147" s="63"/>
      <c r="H147" s="53"/>
      <c r="I147" s="53"/>
      <c r="J147" s="67">
        <v>669.63</v>
      </c>
    </row>
    <row r="148" spans="1:11" ht="90" x14ac:dyDescent="0.2">
      <c r="A148" s="63">
        <v>2</v>
      </c>
      <c r="B148" s="52" t="s">
        <v>213</v>
      </c>
      <c r="C148" s="52" t="s">
        <v>214</v>
      </c>
      <c r="D148" s="64">
        <v>838</v>
      </c>
      <c r="E148" s="52" t="s">
        <v>25</v>
      </c>
      <c r="F148" s="63"/>
      <c r="G148" s="63"/>
      <c r="H148" s="53"/>
      <c r="I148" s="53"/>
      <c r="J148" s="67">
        <v>837.68</v>
      </c>
    </row>
    <row r="149" spans="1:11" ht="22.5" x14ac:dyDescent="0.2">
      <c r="A149" s="63">
        <v>3</v>
      </c>
      <c r="B149" s="52" t="s">
        <v>61</v>
      </c>
      <c r="C149" s="52" t="s">
        <v>62</v>
      </c>
      <c r="D149" s="64">
        <v>703</v>
      </c>
      <c r="E149" s="52" t="s">
        <v>25</v>
      </c>
      <c r="F149" s="63"/>
      <c r="G149" s="63"/>
      <c r="H149" s="53"/>
      <c r="I149" s="53"/>
    </row>
    <row r="150" spans="1:11" ht="22.5" x14ac:dyDescent="0.2">
      <c r="A150" s="63">
        <v>4</v>
      </c>
      <c r="B150" s="52" t="s">
        <v>63</v>
      </c>
      <c r="C150" s="52" t="s">
        <v>64</v>
      </c>
      <c r="D150" s="64">
        <v>1048</v>
      </c>
      <c r="E150" s="52" t="s">
        <v>29</v>
      </c>
      <c r="F150" s="63"/>
      <c r="G150" s="63"/>
      <c r="H150" s="53"/>
      <c r="I150" s="53"/>
      <c r="J150" s="67">
        <f>D148/0.8</f>
        <v>1047.5</v>
      </c>
    </row>
    <row r="151" spans="1:11" ht="33.75" x14ac:dyDescent="0.2">
      <c r="A151" s="63">
        <v>5</v>
      </c>
      <c r="B151" s="52" t="s">
        <v>65</v>
      </c>
      <c r="C151" s="52" t="s">
        <v>66</v>
      </c>
      <c r="D151" s="64">
        <v>52.2</v>
      </c>
      <c r="E151" s="52" t="s">
        <v>29</v>
      </c>
      <c r="F151" s="63"/>
      <c r="G151" s="63"/>
      <c r="H151" s="53"/>
      <c r="I151" s="53"/>
      <c r="J151" s="67">
        <v>52.2</v>
      </c>
    </row>
    <row r="152" spans="1:11" ht="22.5" x14ac:dyDescent="0.2">
      <c r="A152" s="63">
        <v>6</v>
      </c>
      <c r="B152" s="52" t="s">
        <v>67</v>
      </c>
      <c r="C152" s="52" t="s">
        <v>68</v>
      </c>
      <c r="D152" s="64">
        <v>36.299999999999997</v>
      </c>
      <c r="E152" s="52" t="s">
        <v>29</v>
      </c>
      <c r="F152" s="63"/>
      <c r="G152" s="63"/>
      <c r="H152" s="53"/>
      <c r="I152" s="53"/>
      <c r="J152" s="67">
        <f>7.4*3+4+2.75+3.1+4.25</f>
        <v>36.300000000000004</v>
      </c>
    </row>
    <row r="153" spans="1:11" ht="22.5" x14ac:dyDescent="0.2">
      <c r="A153" s="63">
        <v>7</v>
      </c>
      <c r="B153" s="52" t="s">
        <v>187</v>
      </c>
      <c r="C153" s="52" t="s">
        <v>188</v>
      </c>
      <c r="D153" s="64">
        <v>130</v>
      </c>
      <c r="E153" s="52" t="s">
        <v>25</v>
      </c>
      <c r="F153" s="63"/>
      <c r="G153" s="63"/>
      <c r="H153" s="53"/>
      <c r="I153" s="53"/>
      <c r="J153" s="67">
        <f>94*1.31+3</f>
        <v>126.14</v>
      </c>
    </row>
    <row r="154" spans="1:11" s="68" customFormat="1" ht="67.5" x14ac:dyDescent="0.25">
      <c r="A154" s="63">
        <v>8</v>
      </c>
      <c r="B154" s="52" t="s">
        <v>215</v>
      </c>
      <c r="C154" s="52" t="s">
        <v>216</v>
      </c>
      <c r="D154" s="64">
        <v>215</v>
      </c>
      <c r="E154" s="52" t="s">
        <v>25</v>
      </c>
      <c r="F154" s="63"/>
      <c r="G154" s="63"/>
      <c r="H154" s="53"/>
      <c r="I154" s="53"/>
      <c r="J154" s="66">
        <f>2.5*(12.25+18.75)+5.75*12.25+10*(4.25+2.4)</f>
        <v>214.4375</v>
      </c>
      <c r="K154" s="67"/>
    </row>
    <row r="155" spans="1:11" ht="45" x14ac:dyDescent="0.2">
      <c r="A155" s="63">
        <v>9</v>
      </c>
      <c r="B155" s="52" t="s">
        <v>189</v>
      </c>
      <c r="C155" s="52" t="s">
        <v>190</v>
      </c>
      <c r="D155" s="64">
        <v>476.5</v>
      </c>
      <c r="E155" s="52" t="s">
        <v>25</v>
      </c>
      <c r="F155" s="63"/>
      <c r="G155" s="63"/>
      <c r="H155" s="53"/>
      <c r="I155" s="53"/>
      <c r="J155" s="67">
        <f>26.68+213.07+43.35+58.32+135</f>
        <v>476.42</v>
      </c>
    </row>
    <row r="156" spans="1:11" ht="22.5" x14ac:dyDescent="0.2">
      <c r="A156" s="63">
        <v>10</v>
      </c>
      <c r="B156" s="52" t="s">
        <v>249</v>
      </c>
      <c r="C156" s="52" t="s">
        <v>250</v>
      </c>
      <c r="D156" s="64">
        <v>135</v>
      </c>
      <c r="E156" s="52" t="s">
        <v>25</v>
      </c>
      <c r="F156" s="63"/>
      <c r="G156" s="63"/>
      <c r="H156" s="53"/>
      <c r="I156" s="53"/>
      <c r="J156" s="67">
        <f>39.28+93.08</f>
        <v>132.36000000000001</v>
      </c>
    </row>
    <row r="157" spans="1:11" ht="56.25" x14ac:dyDescent="0.2">
      <c r="A157" s="63">
        <v>11</v>
      </c>
      <c r="B157" s="52" t="s">
        <v>69</v>
      </c>
      <c r="C157" s="52" t="s">
        <v>88</v>
      </c>
      <c r="D157" s="64">
        <v>670</v>
      </c>
      <c r="E157" s="52" t="s">
        <v>25</v>
      </c>
      <c r="F157" s="63"/>
      <c r="G157" s="63"/>
      <c r="H157" s="53"/>
      <c r="I157" s="53"/>
    </row>
    <row r="158" spans="1:11" ht="15" x14ac:dyDescent="0.2">
      <c r="A158" s="45"/>
      <c r="B158" s="46"/>
      <c r="C158" s="56" t="s">
        <v>30</v>
      </c>
      <c r="D158" s="65"/>
      <c r="E158" s="46"/>
      <c r="F158" s="45"/>
      <c r="G158" s="45"/>
      <c r="H158" s="57"/>
      <c r="I158" s="57"/>
    </row>
    <row r="160" spans="1:11" ht="15" x14ac:dyDescent="0.2">
      <c r="A160" s="45"/>
      <c r="B160" s="46"/>
      <c r="C160" s="56" t="s">
        <v>147</v>
      </c>
    </row>
    <row r="161" spans="1:10" ht="22.5" x14ac:dyDescent="0.2">
      <c r="A161" s="61" t="s">
        <v>16</v>
      </c>
      <c r="B161" s="56" t="s">
        <v>17</v>
      </c>
      <c r="C161" s="56" t="s">
        <v>18</v>
      </c>
      <c r="D161" s="62" t="s">
        <v>19</v>
      </c>
      <c r="E161" s="56" t="s">
        <v>20</v>
      </c>
      <c r="F161" s="61" t="s">
        <v>21</v>
      </c>
      <c r="G161" s="61" t="s">
        <v>22</v>
      </c>
      <c r="H161" s="57" t="s">
        <v>23</v>
      </c>
      <c r="I161" s="57" t="s">
        <v>24</v>
      </c>
    </row>
    <row r="162" spans="1:10" ht="33.75" x14ac:dyDescent="0.2">
      <c r="A162" s="63">
        <v>1</v>
      </c>
      <c r="B162" s="52" t="s">
        <v>148</v>
      </c>
      <c r="C162" s="52" t="s">
        <v>149</v>
      </c>
      <c r="D162" s="64">
        <v>2190</v>
      </c>
      <c r="E162" s="52" t="s">
        <v>25</v>
      </c>
      <c r="F162" s="63"/>
      <c r="G162" s="63"/>
      <c r="H162" s="53"/>
      <c r="I162" s="53"/>
      <c r="J162" s="67">
        <f>1237.52+485.75+408.19+58.32</f>
        <v>2189.7800000000002</v>
      </c>
    </row>
    <row r="163" spans="1:10" ht="33.75" x14ac:dyDescent="0.2">
      <c r="A163" s="63">
        <v>2</v>
      </c>
      <c r="B163" s="52" t="s">
        <v>150</v>
      </c>
      <c r="C163" s="52" t="s">
        <v>151</v>
      </c>
      <c r="D163" s="64">
        <v>562</v>
      </c>
      <c r="E163" s="52" t="s">
        <v>25</v>
      </c>
      <c r="F163" s="63"/>
      <c r="G163" s="63"/>
      <c r="H163" s="53"/>
      <c r="I163" s="53"/>
      <c r="J163" s="67">
        <f>327.97+41.28+183.49+51.16-21*2</f>
        <v>561.9</v>
      </c>
    </row>
    <row r="164" spans="1:10" ht="33.75" x14ac:dyDescent="0.2">
      <c r="A164" s="63">
        <v>3</v>
      </c>
      <c r="B164" s="52" t="s">
        <v>152</v>
      </c>
      <c r="C164" s="52" t="s">
        <v>153</v>
      </c>
      <c r="D164" s="64">
        <v>2190</v>
      </c>
      <c r="E164" s="52" t="s">
        <v>25</v>
      </c>
      <c r="F164" s="63"/>
      <c r="G164" s="63"/>
      <c r="H164" s="53"/>
      <c r="I164" s="53"/>
    </row>
    <row r="165" spans="1:10" ht="56.25" x14ac:dyDescent="0.2">
      <c r="A165" s="63">
        <v>4</v>
      </c>
      <c r="B165" s="52" t="s">
        <v>154</v>
      </c>
      <c r="C165" s="52" t="s">
        <v>475</v>
      </c>
      <c r="D165" s="64">
        <v>2190</v>
      </c>
      <c r="E165" s="52" t="s">
        <v>25</v>
      </c>
      <c r="F165" s="63"/>
      <c r="G165" s="63"/>
      <c r="H165" s="53"/>
      <c r="I165" s="53"/>
    </row>
    <row r="166" spans="1:10" ht="69" x14ac:dyDescent="0.2">
      <c r="A166" s="63">
        <v>5</v>
      </c>
      <c r="B166" s="52" t="s">
        <v>155</v>
      </c>
      <c r="C166" s="52" t="s">
        <v>225</v>
      </c>
      <c r="D166" s="64">
        <v>2190</v>
      </c>
      <c r="E166" s="52" t="s">
        <v>25</v>
      </c>
      <c r="F166" s="63"/>
      <c r="G166" s="63"/>
      <c r="H166" s="53"/>
      <c r="I166" s="53"/>
    </row>
    <row r="167" spans="1:10" ht="67.5" x14ac:dyDescent="0.2">
      <c r="A167" s="63">
        <v>6</v>
      </c>
      <c r="B167" s="52" t="s">
        <v>156</v>
      </c>
      <c r="C167" s="52" t="s">
        <v>157</v>
      </c>
      <c r="D167" s="64">
        <v>520</v>
      </c>
      <c r="E167" s="52" t="s">
        <v>25</v>
      </c>
      <c r="F167" s="63"/>
      <c r="G167" s="63"/>
      <c r="H167" s="53"/>
      <c r="I167" s="53"/>
      <c r="J167" s="67">
        <f>327.97+41.28+183.49+-21*2</f>
        <v>510.74</v>
      </c>
    </row>
    <row r="168" spans="1:10" ht="78.75" x14ac:dyDescent="0.2">
      <c r="A168" s="63">
        <v>7</v>
      </c>
      <c r="B168" s="52" t="s">
        <v>247</v>
      </c>
      <c r="C168" s="52" t="s">
        <v>248</v>
      </c>
      <c r="D168" s="64">
        <v>52</v>
      </c>
      <c r="E168" s="52" t="s">
        <v>25</v>
      </c>
      <c r="F168" s="63"/>
      <c r="G168" s="63"/>
      <c r="H168" s="53"/>
      <c r="I168" s="53"/>
      <c r="J168" s="67">
        <v>51.16</v>
      </c>
    </row>
    <row r="169" spans="1:10" ht="56.25" x14ac:dyDescent="0.2">
      <c r="A169" s="63">
        <v>8</v>
      </c>
      <c r="B169" s="52" t="s">
        <v>158</v>
      </c>
      <c r="C169" s="52" t="s">
        <v>159</v>
      </c>
      <c r="D169" s="64">
        <v>621</v>
      </c>
      <c r="E169" s="52" t="s">
        <v>25</v>
      </c>
      <c r="F169" s="63"/>
      <c r="G169" s="63"/>
      <c r="H169" s="53"/>
      <c r="I169" s="53"/>
      <c r="J169" s="67">
        <f>D163+20.72+24.37+J290</f>
        <v>621.49</v>
      </c>
    </row>
    <row r="170" spans="1:10" ht="45" x14ac:dyDescent="0.2">
      <c r="A170" s="63">
        <v>9</v>
      </c>
      <c r="B170" s="52" t="s">
        <v>160</v>
      </c>
      <c r="C170" s="52" t="s">
        <v>161</v>
      </c>
      <c r="D170" s="64">
        <v>621</v>
      </c>
      <c r="E170" s="52" t="s">
        <v>25</v>
      </c>
      <c r="F170" s="63"/>
      <c r="G170" s="63"/>
      <c r="H170" s="53"/>
      <c r="I170" s="53"/>
    </row>
    <row r="171" spans="1:10" ht="15" x14ac:dyDescent="0.2">
      <c r="A171" s="45"/>
      <c r="B171" s="46"/>
      <c r="C171" s="56" t="s">
        <v>30</v>
      </c>
      <c r="D171" s="65"/>
      <c r="E171" s="46"/>
      <c r="F171" s="45"/>
      <c r="G171" s="45"/>
      <c r="H171" s="57"/>
      <c r="I171" s="57"/>
    </row>
    <row r="172" spans="1:10" ht="15" x14ac:dyDescent="0.2">
      <c r="A172" s="45"/>
      <c r="B172" s="46"/>
      <c r="C172" s="56"/>
      <c r="D172" s="65"/>
      <c r="E172" s="46"/>
      <c r="F172" s="45"/>
      <c r="G172" s="45"/>
      <c r="H172" s="57"/>
      <c r="I172" s="57"/>
    </row>
    <row r="173" spans="1:10" ht="15" x14ac:dyDescent="0.2">
      <c r="A173" s="45"/>
      <c r="B173" s="46"/>
      <c r="C173" s="56" t="s">
        <v>210</v>
      </c>
    </row>
    <row r="174" spans="1:10" ht="22.5" x14ac:dyDescent="0.2">
      <c r="A174" s="61" t="s">
        <v>16</v>
      </c>
      <c r="B174" s="56" t="s">
        <v>17</v>
      </c>
      <c r="C174" s="56" t="s">
        <v>18</v>
      </c>
      <c r="D174" s="62" t="s">
        <v>19</v>
      </c>
      <c r="E174" s="56" t="s">
        <v>20</v>
      </c>
      <c r="F174" s="61" t="s">
        <v>21</v>
      </c>
      <c r="G174" s="61" t="s">
        <v>22</v>
      </c>
      <c r="H174" s="57" t="s">
        <v>23</v>
      </c>
      <c r="I174" s="57" t="s">
        <v>24</v>
      </c>
    </row>
    <row r="175" spans="1:10" ht="96.75" customHeight="1" x14ac:dyDescent="0.2">
      <c r="A175" s="63">
        <v>1</v>
      </c>
      <c r="B175" s="52" t="s">
        <v>472</v>
      </c>
      <c r="C175" s="52" t="s">
        <v>473</v>
      </c>
      <c r="D175" s="64">
        <v>11</v>
      </c>
      <c r="E175" s="52" t="s">
        <v>25</v>
      </c>
      <c r="F175" s="63"/>
      <c r="G175" s="63"/>
      <c r="H175" s="53"/>
      <c r="I175" s="53"/>
      <c r="J175" s="67">
        <f>4.25*2.5</f>
        <v>10.625</v>
      </c>
    </row>
    <row r="176" spans="1:10" ht="90.75" customHeight="1" x14ac:dyDescent="0.2">
      <c r="A176" s="63">
        <v>2</v>
      </c>
      <c r="B176" s="52" t="s">
        <v>211</v>
      </c>
      <c r="C176" s="52" t="s">
        <v>474</v>
      </c>
      <c r="D176" s="64">
        <v>204</v>
      </c>
      <c r="E176" s="52" t="s">
        <v>25</v>
      </c>
      <c r="F176" s="63"/>
      <c r="G176" s="63"/>
      <c r="H176" s="53"/>
      <c r="I176" s="53"/>
      <c r="J176" s="66">
        <f>2.5*(12.25+18.75)+5.75*12.25+10*(4.25+2.4)</f>
        <v>214.4375</v>
      </c>
    </row>
    <row r="177" spans="1:11" ht="127.5" customHeight="1" x14ac:dyDescent="0.2">
      <c r="A177" s="63">
        <v>2</v>
      </c>
      <c r="B177" s="52" t="s">
        <v>211</v>
      </c>
      <c r="C177" s="52" t="s">
        <v>532</v>
      </c>
      <c r="D177" s="64">
        <v>97.23</v>
      </c>
      <c r="E177" s="52" t="s">
        <v>25</v>
      </c>
      <c r="F177" s="63"/>
      <c r="G177" s="63"/>
      <c r="H177" s="53"/>
      <c r="I177" s="53"/>
      <c r="J177" s="66">
        <v>97.23</v>
      </c>
    </row>
    <row r="178" spans="1:11" ht="56.25" x14ac:dyDescent="0.2">
      <c r="A178" s="63">
        <v>3</v>
      </c>
      <c r="B178" s="52" t="s">
        <v>476</v>
      </c>
      <c r="C178" s="52" t="s">
        <v>477</v>
      </c>
      <c r="D178" s="64">
        <v>215</v>
      </c>
      <c r="E178" s="52" t="s">
        <v>25</v>
      </c>
      <c r="F178" s="63"/>
      <c r="G178" s="63"/>
      <c r="H178" s="53"/>
      <c r="I178" s="53"/>
      <c r="J178" s="66">
        <f>2.5*(12.25+18.75)+5.75*12.25+10*(4.25+2.4)</f>
        <v>214.4375</v>
      </c>
    </row>
    <row r="179" spans="1:11" ht="56.25" x14ac:dyDescent="0.2">
      <c r="A179" s="63">
        <v>4</v>
      </c>
      <c r="B179" s="52" t="s">
        <v>478</v>
      </c>
      <c r="C179" s="52" t="s">
        <v>479</v>
      </c>
      <c r="D179" s="64">
        <v>215</v>
      </c>
      <c r="E179" s="52" t="s">
        <v>25</v>
      </c>
      <c r="F179" s="63"/>
      <c r="G179" s="63"/>
      <c r="H179" s="53"/>
      <c r="I179" s="53"/>
      <c r="J179" s="66">
        <f>2.5*(12.25+18.75)+5.75*12.25+10*(4.25+2.4)</f>
        <v>214.4375</v>
      </c>
    </row>
    <row r="180" spans="1:11" x14ac:dyDescent="0.2">
      <c r="A180" s="63"/>
      <c r="B180" s="52"/>
      <c r="C180" s="52"/>
      <c r="D180" s="64"/>
      <c r="E180" s="52"/>
      <c r="F180" s="63"/>
      <c r="G180" s="63"/>
      <c r="H180" s="53"/>
      <c r="I180" s="53"/>
    </row>
    <row r="181" spans="1:11" ht="15" x14ac:dyDescent="0.2">
      <c r="A181" s="45"/>
      <c r="B181" s="46"/>
      <c r="C181" s="56" t="s">
        <v>30</v>
      </c>
      <c r="D181" s="65"/>
      <c r="E181" s="46"/>
      <c r="F181" s="45"/>
      <c r="G181" s="45"/>
      <c r="H181" s="57"/>
      <c r="I181" s="57"/>
    </row>
    <row r="182" spans="1:11" s="70" customFormat="1" x14ac:dyDescent="0.2">
      <c r="A182" s="69"/>
      <c r="D182" s="71"/>
      <c r="F182" s="69"/>
      <c r="G182" s="69"/>
      <c r="H182" s="72"/>
      <c r="I182" s="72"/>
      <c r="J182" s="80"/>
      <c r="K182" s="80"/>
    </row>
    <row r="183" spans="1:11" ht="15" x14ac:dyDescent="0.2">
      <c r="A183" s="45"/>
      <c r="B183" s="46"/>
      <c r="C183" s="56" t="s">
        <v>12</v>
      </c>
    </row>
    <row r="184" spans="1:11" ht="22.5" x14ac:dyDescent="0.2">
      <c r="A184" s="61" t="s">
        <v>16</v>
      </c>
      <c r="B184" s="56" t="s">
        <v>17</v>
      </c>
      <c r="C184" s="56" t="s">
        <v>18</v>
      </c>
      <c r="D184" s="62" t="s">
        <v>19</v>
      </c>
      <c r="E184" s="56" t="s">
        <v>20</v>
      </c>
      <c r="F184" s="61" t="s">
        <v>21</v>
      </c>
      <c r="G184" s="61" t="s">
        <v>22</v>
      </c>
      <c r="H184" s="57" t="s">
        <v>23</v>
      </c>
      <c r="I184" s="57" t="s">
        <v>24</v>
      </c>
    </row>
    <row r="185" spans="1:11" ht="33.75" x14ac:dyDescent="0.2">
      <c r="A185" s="63">
        <v>1</v>
      </c>
      <c r="B185" s="52" t="s">
        <v>70</v>
      </c>
      <c r="C185" s="52" t="s">
        <v>138</v>
      </c>
      <c r="D185" s="64">
        <v>703</v>
      </c>
      <c r="E185" s="52" t="s">
        <v>25</v>
      </c>
      <c r="F185" s="63"/>
      <c r="G185" s="63"/>
      <c r="H185" s="53"/>
      <c r="I185" s="53"/>
      <c r="J185" s="67">
        <v>692.22</v>
      </c>
    </row>
    <row r="186" spans="1:11" ht="56.25" x14ac:dyDescent="0.2">
      <c r="A186" s="63">
        <v>2</v>
      </c>
      <c r="B186" s="52" t="s">
        <v>71</v>
      </c>
      <c r="C186" s="52" t="s">
        <v>139</v>
      </c>
      <c r="D186" s="64">
        <v>52.2</v>
      </c>
      <c r="E186" s="52" t="s">
        <v>29</v>
      </c>
      <c r="F186" s="63"/>
      <c r="G186" s="63"/>
      <c r="H186" s="53"/>
      <c r="I186" s="53"/>
    </row>
    <row r="187" spans="1:11" ht="33.75" x14ac:dyDescent="0.2">
      <c r="A187" s="63">
        <v>3</v>
      </c>
      <c r="B187" s="52" t="s">
        <v>72</v>
      </c>
      <c r="C187" s="52" t="s">
        <v>73</v>
      </c>
      <c r="D187" s="64">
        <v>104.4</v>
      </c>
      <c r="E187" s="52" t="s">
        <v>28</v>
      </c>
      <c r="F187" s="63"/>
      <c r="G187" s="63"/>
      <c r="H187" s="53"/>
      <c r="I187" s="53"/>
    </row>
    <row r="188" spans="1:11" ht="56.25" x14ac:dyDescent="0.2">
      <c r="A188" s="63">
        <v>4</v>
      </c>
      <c r="B188" s="52" t="s">
        <v>74</v>
      </c>
      <c r="C188" s="52" t="s">
        <v>89</v>
      </c>
      <c r="D188" s="64">
        <v>36.299999999999997</v>
      </c>
      <c r="E188" s="52" t="s">
        <v>29</v>
      </c>
      <c r="F188" s="63"/>
      <c r="G188" s="63"/>
      <c r="H188" s="53"/>
      <c r="I188" s="53"/>
    </row>
    <row r="189" spans="1:11" ht="46.5" x14ac:dyDescent="0.2">
      <c r="A189" s="63">
        <v>5</v>
      </c>
      <c r="B189" s="52" t="s">
        <v>75</v>
      </c>
      <c r="C189" s="52" t="s">
        <v>226</v>
      </c>
      <c r="D189" s="64">
        <v>91</v>
      </c>
      <c r="E189" s="52" t="s">
        <v>28</v>
      </c>
      <c r="F189" s="63"/>
      <c r="G189" s="63"/>
      <c r="H189" s="53"/>
      <c r="I189" s="53"/>
    </row>
    <row r="190" spans="1:11" ht="33.75" x14ac:dyDescent="0.2">
      <c r="A190" s="63">
        <v>6</v>
      </c>
      <c r="B190" s="52" t="s">
        <v>76</v>
      </c>
      <c r="C190" s="52" t="s">
        <v>77</v>
      </c>
      <c r="D190" s="64">
        <v>3</v>
      </c>
      <c r="E190" s="52" t="s">
        <v>28</v>
      </c>
      <c r="F190" s="63"/>
      <c r="G190" s="63"/>
      <c r="H190" s="53"/>
      <c r="I190" s="53"/>
    </row>
    <row r="191" spans="1:11" x14ac:dyDescent="0.2">
      <c r="A191" s="63"/>
      <c r="B191" s="52"/>
      <c r="C191" s="52"/>
      <c r="D191" s="64"/>
      <c r="E191" s="52"/>
      <c r="F191" s="63"/>
      <c r="G191" s="63"/>
      <c r="H191" s="53"/>
      <c r="I191" s="53"/>
    </row>
    <row r="192" spans="1:11" ht="15" x14ac:dyDescent="0.2">
      <c r="A192" s="45"/>
      <c r="B192" s="46"/>
      <c r="C192" s="56" t="s">
        <v>30</v>
      </c>
      <c r="D192" s="65"/>
      <c r="E192" s="46"/>
      <c r="F192" s="45"/>
      <c r="G192" s="45"/>
      <c r="H192" s="57"/>
      <c r="I192" s="57"/>
    </row>
    <row r="194" spans="1:10" ht="22.5" x14ac:dyDescent="0.2">
      <c r="A194" s="45"/>
      <c r="B194" s="46"/>
      <c r="C194" s="56" t="s">
        <v>184</v>
      </c>
    </row>
    <row r="195" spans="1:10" ht="22.5" x14ac:dyDescent="0.2">
      <c r="A195" s="61" t="s">
        <v>16</v>
      </c>
      <c r="B195" s="56" t="s">
        <v>17</v>
      </c>
      <c r="C195" s="56" t="s">
        <v>18</v>
      </c>
      <c r="D195" s="62" t="s">
        <v>19</v>
      </c>
      <c r="E195" s="56" t="s">
        <v>20</v>
      </c>
      <c r="F195" s="61" t="s">
        <v>21</v>
      </c>
      <c r="G195" s="61" t="s">
        <v>22</v>
      </c>
      <c r="H195" s="57" t="s">
        <v>23</v>
      </c>
      <c r="I195" s="57" t="s">
        <v>24</v>
      </c>
    </row>
    <row r="196" spans="1:10" ht="56.25" x14ac:dyDescent="0.2">
      <c r="A196" s="63">
        <v>1</v>
      </c>
      <c r="B196" s="52" t="s">
        <v>162</v>
      </c>
      <c r="C196" s="52" t="s">
        <v>163</v>
      </c>
      <c r="D196" s="64">
        <v>115</v>
      </c>
      <c r="E196" s="52" t="s">
        <v>25</v>
      </c>
      <c r="F196" s="63"/>
      <c r="G196" s="63"/>
      <c r="H196" s="53"/>
      <c r="I196" s="53"/>
      <c r="J196" s="67">
        <v>114.86</v>
      </c>
    </row>
    <row r="197" spans="1:10" ht="69.75" customHeight="1" x14ac:dyDescent="0.2">
      <c r="A197" s="63">
        <v>2</v>
      </c>
      <c r="B197" s="52" t="s">
        <v>164</v>
      </c>
      <c r="C197" s="52" t="s">
        <v>165</v>
      </c>
      <c r="D197" s="64">
        <v>370</v>
      </c>
      <c r="E197" s="52" t="s">
        <v>25</v>
      </c>
      <c r="F197" s="63"/>
      <c r="G197" s="63"/>
      <c r="H197" s="53"/>
      <c r="I197" s="53"/>
      <c r="J197" s="67">
        <f>46*2.1+129.8*2.1</f>
        <v>369.18000000000006</v>
      </c>
    </row>
    <row r="198" spans="1:10" ht="72" customHeight="1" x14ac:dyDescent="0.2">
      <c r="A198" s="63">
        <v>3</v>
      </c>
      <c r="B198" s="52" t="s">
        <v>166</v>
      </c>
      <c r="C198" s="52" t="s">
        <v>167</v>
      </c>
      <c r="D198" s="64">
        <v>326</v>
      </c>
      <c r="E198" s="52" t="s">
        <v>25</v>
      </c>
      <c r="F198" s="63"/>
      <c r="G198" s="63"/>
      <c r="H198" s="53"/>
      <c r="I198" s="53"/>
      <c r="J198" s="67">
        <f>264.85+70.78-10</f>
        <v>325.63</v>
      </c>
    </row>
    <row r="199" spans="1:10" ht="78.75" x14ac:dyDescent="0.2">
      <c r="A199" s="63">
        <v>4</v>
      </c>
      <c r="B199" s="52" t="s">
        <v>168</v>
      </c>
      <c r="C199" s="52" t="s">
        <v>169</v>
      </c>
      <c r="D199" s="64">
        <v>485</v>
      </c>
      <c r="E199" s="52" t="s">
        <v>29</v>
      </c>
      <c r="F199" s="63"/>
      <c r="G199" s="63"/>
      <c r="H199" s="53"/>
      <c r="I199" s="53"/>
      <c r="J199" s="67">
        <f>380.4+104.6</f>
        <v>485</v>
      </c>
    </row>
    <row r="200" spans="1:10" ht="78.75" x14ac:dyDescent="0.2">
      <c r="A200" s="63">
        <v>5</v>
      </c>
      <c r="B200" s="52" t="s">
        <v>170</v>
      </c>
      <c r="C200" s="52" t="s">
        <v>171</v>
      </c>
      <c r="D200" s="64">
        <v>10</v>
      </c>
      <c r="E200" s="52" t="s">
        <v>25</v>
      </c>
      <c r="F200" s="63"/>
      <c r="G200" s="63"/>
      <c r="H200" s="53"/>
      <c r="I200" s="53"/>
    </row>
    <row r="201" spans="1:10" ht="56.25" x14ac:dyDescent="0.2">
      <c r="A201" s="63">
        <v>6</v>
      </c>
      <c r="B201" s="52" t="s">
        <v>172</v>
      </c>
      <c r="C201" s="52" t="s">
        <v>212</v>
      </c>
      <c r="D201" s="64">
        <v>257</v>
      </c>
      <c r="E201" s="52" t="s">
        <v>25</v>
      </c>
      <c r="F201" s="63"/>
      <c r="G201" s="63"/>
      <c r="H201" s="53"/>
      <c r="I201" s="53"/>
      <c r="J201" s="67">
        <f>94.18+222.13-60</f>
        <v>256.31</v>
      </c>
    </row>
    <row r="202" spans="1:10" ht="78.75" x14ac:dyDescent="0.2">
      <c r="A202" s="63">
        <v>7</v>
      </c>
      <c r="B202" s="52" t="s">
        <v>491</v>
      </c>
      <c r="C202" s="52" t="s">
        <v>492</v>
      </c>
      <c r="D202" s="64">
        <v>60</v>
      </c>
      <c r="E202" s="52" t="s">
        <v>25</v>
      </c>
      <c r="F202" s="63"/>
      <c r="G202" s="63"/>
      <c r="H202" s="53"/>
      <c r="I202" s="53"/>
      <c r="J202" s="67">
        <v>60</v>
      </c>
    </row>
    <row r="203" spans="1:10" ht="15" x14ac:dyDescent="0.2">
      <c r="A203" s="45"/>
      <c r="B203" s="46"/>
      <c r="C203" s="56" t="s">
        <v>30</v>
      </c>
      <c r="D203" s="65"/>
      <c r="E203" s="46"/>
      <c r="F203" s="45"/>
      <c r="G203" s="45"/>
      <c r="H203" s="57"/>
      <c r="I203" s="57"/>
    </row>
    <row r="204" spans="1:10" ht="15" x14ac:dyDescent="0.2">
      <c r="A204" s="45"/>
      <c r="B204" s="46"/>
      <c r="C204" s="56"/>
      <c r="D204" s="65"/>
      <c r="E204" s="46"/>
      <c r="F204" s="45"/>
      <c r="G204" s="45"/>
      <c r="H204" s="57"/>
      <c r="I204" s="57"/>
    </row>
    <row r="205" spans="1:10" ht="15" x14ac:dyDescent="0.2">
      <c r="A205" s="45"/>
      <c r="B205" s="46"/>
      <c r="C205" s="56" t="s">
        <v>13</v>
      </c>
    </row>
    <row r="206" spans="1:10" ht="22.5" x14ac:dyDescent="0.2">
      <c r="A206" s="61" t="s">
        <v>16</v>
      </c>
      <c r="B206" s="56" t="s">
        <v>17</v>
      </c>
      <c r="C206" s="56" t="s">
        <v>18</v>
      </c>
      <c r="D206" s="62" t="s">
        <v>19</v>
      </c>
      <c r="E206" s="56" t="s">
        <v>20</v>
      </c>
      <c r="F206" s="61" t="s">
        <v>21</v>
      </c>
      <c r="G206" s="61" t="s">
        <v>22</v>
      </c>
      <c r="H206" s="57" t="s">
        <v>23</v>
      </c>
      <c r="I206" s="57" t="s">
        <v>24</v>
      </c>
    </row>
    <row r="207" spans="1:10" ht="101.25" x14ac:dyDescent="0.2">
      <c r="A207" s="63">
        <v>1</v>
      </c>
      <c r="B207" s="52" t="s">
        <v>251</v>
      </c>
      <c r="C207" s="52" t="s">
        <v>252</v>
      </c>
      <c r="D207" s="64">
        <v>135</v>
      </c>
      <c r="E207" s="52" t="s">
        <v>25</v>
      </c>
      <c r="F207" s="63"/>
      <c r="G207" s="63"/>
      <c r="H207" s="53"/>
      <c r="I207" s="53"/>
    </row>
    <row r="208" spans="1:10" ht="67.5" x14ac:dyDescent="0.2">
      <c r="A208" s="63">
        <v>2</v>
      </c>
      <c r="B208" s="52" t="s">
        <v>78</v>
      </c>
      <c r="C208" s="52" t="s">
        <v>90</v>
      </c>
      <c r="D208" s="64">
        <v>104.4</v>
      </c>
      <c r="E208" s="52" t="s">
        <v>29</v>
      </c>
      <c r="F208" s="63"/>
      <c r="G208" s="63"/>
      <c r="H208" s="53"/>
      <c r="I208" s="53"/>
    </row>
    <row r="209" spans="1:10" ht="56.25" x14ac:dyDescent="0.2">
      <c r="A209" s="63">
        <v>3</v>
      </c>
      <c r="B209" s="52" t="s">
        <v>79</v>
      </c>
      <c r="C209" s="52" t="s">
        <v>91</v>
      </c>
      <c r="D209" s="64">
        <v>104.4</v>
      </c>
      <c r="E209" s="52" t="s">
        <v>29</v>
      </c>
      <c r="F209" s="63"/>
      <c r="G209" s="63"/>
      <c r="H209" s="53"/>
      <c r="I209" s="53"/>
    </row>
    <row r="210" spans="1:10" ht="67.5" x14ac:dyDescent="0.2">
      <c r="A210" s="63">
        <v>4</v>
      </c>
      <c r="B210" s="52" t="s">
        <v>253</v>
      </c>
      <c r="C210" s="52" t="s">
        <v>254</v>
      </c>
      <c r="D210" s="64">
        <v>36.299999999999997</v>
      </c>
      <c r="E210" s="52" t="s">
        <v>29</v>
      </c>
      <c r="F210" s="63"/>
      <c r="G210" s="63"/>
      <c r="H210" s="53"/>
      <c r="I210" s="53"/>
    </row>
    <row r="211" spans="1:10" ht="67.5" x14ac:dyDescent="0.2">
      <c r="A211" s="63">
        <v>5</v>
      </c>
      <c r="B211" s="52" t="s">
        <v>255</v>
      </c>
      <c r="C211" s="52" t="s">
        <v>256</v>
      </c>
      <c r="D211" s="64">
        <v>54.5</v>
      </c>
      <c r="E211" s="52" t="s">
        <v>29</v>
      </c>
      <c r="F211" s="63"/>
      <c r="G211" s="63"/>
      <c r="H211" s="53"/>
      <c r="I211" s="53"/>
      <c r="J211" s="67">
        <f>7.65+5.86+7.87+1.3+3.15+2+0.7+7.65+3.44+5.15+3.65+5.78</f>
        <v>54.199999999999996</v>
      </c>
    </row>
    <row r="212" spans="1:10" ht="67.5" x14ac:dyDescent="0.2">
      <c r="A212" s="63">
        <v>6</v>
      </c>
      <c r="B212" s="52" t="s">
        <v>257</v>
      </c>
      <c r="C212" s="52" t="s">
        <v>258</v>
      </c>
      <c r="D212" s="64">
        <v>27.5</v>
      </c>
      <c r="E212" s="52" t="s">
        <v>29</v>
      </c>
      <c r="F212" s="63"/>
      <c r="G212" s="63"/>
      <c r="H212" s="53"/>
      <c r="I212" s="53"/>
      <c r="J212" s="67">
        <f>7.87+3.44+5.15+3.65+5.78+1.2</f>
        <v>27.09</v>
      </c>
    </row>
    <row r="213" spans="1:10" ht="78.75" x14ac:dyDescent="0.2">
      <c r="A213" s="63">
        <v>7</v>
      </c>
      <c r="B213" s="52" t="s">
        <v>136</v>
      </c>
      <c r="C213" s="52" t="s">
        <v>137</v>
      </c>
      <c r="D213" s="64">
        <v>47</v>
      </c>
      <c r="E213" s="52" t="s">
        <v>29</v>
      </c>
      <c r="F213" s="63"/>
      <c r="G213" s="63"/>
      <c r="H213" s="53"/>
      <c r="I213" s="53"/>
      <c r="J213" s="67">
        <f>8+4.6+33.95</f>
        <v>46.550000000000004</v>
      </c>
    </row>
    <row r="214" spans="1:10" ht="56.25" x14ac:dyDescent="0.2">
      <c r="A214" s="63">
        <v>8</v>
      </c>
      <c r="B214" s="52" t="s">
        <v>227</v>
      </c>
      <c r="C214" s="52" t="s">
        <v>228</v>
      </c>
      <c r="D214" s="64">
        <v>60</v>
      </c>
      <c r="E214" s="52" t="s">
        <v>29</v>
      </c>
      <c r="F214" s="63"/>
      <c r="G214" s="63"/>
      <c r="H214" s="53"/>
      <c r="I214" s="53"/>
      <c r="J214" s="67">
        <f>13*4.5</f>
        <v>58.5</v>
      </c>
    </row>
    <row r="215" spans="1:10" x14ac:dyDescent="0.2">
      <c r="A215" s="63"/>
      <c r="B215" s="52"/>
      <c r="C215" s="52"/>
      <c r="D215" s="64"/>
      <c r="E215" s="52"/>
      <c r="F215" s="63"/>
      <c r="G215" s="63"/>
      <c r="H215" s="53"/>
      <c r="I215" s="53"/>
    </row>
    <row r="216" spans="1:10" ht="15" x14ac:dyDescent="0.2">
      <c r="A216" s="45"/>
      <c r="B216" s="46"/>
      <c r="C216" s="56" t="s">
        <v>30</v>
      </c>
      <c r="D216" s="65"/>
      <c r="E216" s="46"/>
      <c r="F216" s="45"/>
      <c r="G216" s="45"/>
      <c r="H216" s="57"/>
      <c r="I216" s="57"/>
    </row>
    <row r="218" spans="1:10" ht="15" x14ac:dyDescent="0.2">
      <c r="A218" s="45"/>
      <c r="B218" s="46"/>
      <c r="C218" s="56" t="s">
        <v>185</v>
      </c>
    </row>
    <row r="219" spans="1:10" ht="22.5" x14ac:dyDescent="0.2">
      <c r="A219" s="61" t="s">
        <v>16</v>
      </c>
      <c r="B219" s="56" t="s">
        <v>17</v>
      </c>
      <c r="C219" s="56" t="s">
        <v>18</v>
      </c>
      <c r="D219" s="62" t="s">
        <v>19</v>
      </c>
      <c r="E219" s="56" t="s">
        <v>20</v>
      </c>
      <c r="F219" s="61" t="s">
        <v>21</v>
      </c>
      <c r="G219" s="61" t="s">
        <v>22</v>
      </c>
      <c r="H219" s="57" t="s">
        <v>23</v>
      </c>
      <c r="I219" s="57" t="s">
        <v>24</v>
      </c>
    </row>
    <row r="220" spans="1:10" ht="45" x14ac:dyDescent="0.2">
      <c r="A220" s="63">
        <v>1</v>
      </c>
      <c r="B220" s="52" t="s">
        <v>270</v>
      </c>
      <c r="C220" s="52" t="s">
        <v>517</v>
      </c>
      <c r="D220" s="64">
        <v>1</v>
      </c>
      <c r="E220" s="52" t="s">
        <v>28</v>
      </c>
      <c r="F220" s="63"/>
      <c r="G220" s="63"/>
      <c r="H220" s="53"/>
      <c r="I220" s="53"/>
    </row>
    <row r="221" spans="1:10" ht="56.25" x14ac:dyDescent="0.2">
      <c r="A221" s="63">
        <v>2</v>
      </c>
      <c r="B221" s="52" t="s">
        <v>269</v>
      </c>
      <c r="C221" s="52" t="s">
        <v>514</v>
      </c>
      <c r="D221" s="64">
        <v>4</v>
      </c>
      <c r="E221" s="52" t="s">
        <v>28</v>
      </c>
      <c r="F221" s="63"/>
      <c r="G221" s="63"/>
      <c r="H221" s="53"/>
      <c r="I221" s="53"/>
    </row>
    <row r="222" spans="1:10" ht="56.25" x14ac:dyDescent="0.2">
      <c r="A222" s="63">
        <v>3</v>
      </c>
      <c r="B222" s="52" t="s">
        <v>194</v>
      </c>
      <c r="C222" s="52" t="s">
        <v>1025</v>
      </c>
      <c r="D222" s="64">
        <v>1</v>
      </c>
      <c r="E222" s="52" t="s">
        <v>28</v>
      </c>
      <c r="F222" s="63"/>
      <c r="G222" s="63"/>
      <c r="H222" s="53"/>
      <c r="I222" s="53"/>
    </row>
    <row r="223" spans="1:10" ht="67.5" x14ac:dyDescent="0.2">
      <c r="A223" s="63">
        <v>4</v>
      </c>
      <c r="B223" s="52" t="s">
        <v>191</v>
      </c>
      <c r="C223" s="52" t="s">
        <v>497</v>
      </c>
      <c r="D223" s="64">
        <v>7</v>
      </c>
      <c r="E223" s="52" t="s">
        <v>28</v>
      </c>
      <c r="F223" s="63"/>
      <c r="G223" s="63"/>
      <c r="H223" s="53"/>
      <c r="I223" s="53"/>
      <c r="J223" s="67">
        <f>6+6</f>
        <v>12</v>
      </c>
    </row>
    <row r="224" spans="1:10" ht="67.5" x14ac:dyDescent="0.2">
      <c r="A224" s="63">
        <v>5</v>
      </c>
      <c r="B224" s="52" t="s">
        <v>192</v>
      </c>
      <c r="C224" s="52" t="s">
        <v>498</v>
      </c>
      <c r="D224" s="64">
        <v>16</v>
      </c>
      <c r="E224" s="52" t="s">
        <v>28</v>
      </c>
      <c r="F224" s="63"/>
      <c r="G224" s="63"/>
      <c r="H224" s="53"/>
      <c r="I224" s="53"/>
      <c r="J224" s="67">
        <f>7+11</f>
        <v>18</v>
      </c>
    </row>
    <row r="225" spans="1:10" ht="67.5" x14ac:dyDescent="0.2">
      <c r="A225" s="63">
        <v>6</v>
      </c>
      <c r="B225" s="52" t="s">
        <v>193</v>
      </c>
      <c r="C225" s="52" t="s">
        <v>501</v>
      </c>
      <c r="D225" s="64">
        <v>10</v>
      </c>
      <c r="E225" s="52" t="s">
        <v>28</v>
      </c>
      <c r="F225" s="63"/>
      <c r="G225" s="63"/>
      <c r="H225" s="53"/>
      <c r="I225" s="53"/>
      <c r="J225" s="67">
        <f>10+0</f>
        <v>10</v>
      </c>
    </row>
    <row r="226" spans="1:10" ht="67.5" x14ac:dyDescent="0.2">
      <c r="A226" s="63">
        <v>7</v>
      </c>
      <c r="B226" s="52" t="s">
        <v>193</v>
      </c>
      <c r="C226" s="52" t="s">
        <v>502</v>
      </c>
      <c r="D226" s="64">
        <v>1</v>
      </c>
      <c r="E226" s="52" t="s">
        <v>28</v>
      </c>
      <c r="F226" s="63"/>
      <c r="G226" s="63"/>
      <c r="H226" s="53"/>
      <c r="I226" s="53"/>
    </row>
    <row r="227" spans="1:10" ht="67.5" x14ac:dyDescent="0.2">
      <c r="A227" s="63">
        <v>8</v>
      </c>
      <c r="B227" s="52" t="s">
        <v>193</v>
      </c>
      <c r="C227" s="52" t="s">
        <v>503</v>
      </c>
      <c r="D227" s="64">
        <v>1</v>
      </c>
      <c r="E227" s="52" t="s">
        <v>28</v>
      </c>
      <c r="F227" s="63"/>
      <c r="G227" s="63"/>
      <c r="H227" s="53"/>
      <c r="I227" s="53"/>
    </row>
    <row r="228" spans="1:10" ht="67.5" x14ac:dyDescent="0.2">
      <c r="A228" s="63">
        <v>9</v>
      </c>
      <c r="B228" s="52" t="s">
        <v>193</v>
      </c>
      <c r="C228" s="52" t="s">
        <v>504</v>
      </c>
      <c r="D228" s="64">
        <v>1</v>
      </c>
      <c r="E228" s="52" t="s">
        <v>28</v>
      </c>
      <c r="F228" s="63"/>
      <c r="G228" s="63"/>
      <c r="H228" s="53"/>
      <c r="I228" s="53"/>
    </row>
    <row r="229" spans="1:10" ht="67.5" x14ac:dyDescent="0.2">
      <c r="A229" s="63">
        <v>10</v>
      </c>
      <c r="B229" s="52" t="s">
        <v>191</v>
      </c>
      <c r="C229" s="52" t="s">
        <v>505</v>
      </c>
      <c r="D229" s="64">
        <v>1</v>
      </c>
      <c r="E229" s="52" t="s">
        <v>28</v>
      </c>
      <c r="F229" s="63"/>
      <c r="G229" s="63"/>
      <c r="H229" s="53"/>
      <c r="I229" s="53"/>
      <c r="J229" s="67">
        <f>6+6</f>
        <v>12</v>
      </c>
    </row>
    <row r="230" spans="1:10" ht="33.75" x14ac:dyDescent="0.2">
      <c r="A230" s="63">
        <v>11</v>
      </c>
      <c r="B230" s="52" t="s">
        <v>272</v>
      </c>
      <c r="C230" s="52" t="s">
        <v>273</v>
      </c>
      <c r="D230" s="64">
        <v>12</v>
      </c>
      <c r="E230" s="52" t="s">
        <v>28</v>
      </c>
      <c r="F230" s="63"/>
      <c r="G230" s="63"/>
      <c r="H230" s="53"/>
      <c r="I230" s="53"/>
    </row>
    <row r="231" spans="1:10" ht="33.75" x14ac:dyDescent="0.2">
      <c r="A231" s="63">
        <v>12</v>
      </c>
      <c r="B231" s="52" t="s">
        <v>272</v>
      </c>
      <c r="C231" s="52" t="s">
        <v>506</v>
      </c>
      <c r="D231" s="64">
        <v>3</v>
      </c>
      <c r="E231" s="52" t="s">
        <v>28</v>
      </c>
      <c r="F231" s="63"/>
      <c r="G231" s="63"/>
      <c r="H231" s="53"/>
      <c r="I231" s="53"/>
    </row>
    <row r="232" spans="1:10" ht="56.25" x14ac:dyDescent="0.2">
      <c r="A232" s="63">
        <v>13</v>
      </c>
      <c r="B232" s="52" t="s">
        <v>268</v>
      </c>
      <c r="C232" s="52" t="s">
        <v>511</v>
      </c>
      <c r="D232" s="64">
        <v>1</v>
      </c>
      <c r="E232" s="52" t="s">
        <v>28</v>
      </c>
      <c r="F232" s="63"/>
      <c r="G232" s="63"/>
      <c r="H232" s="53"/>
      <c r="I232" s="53"/>
    </row>
    <row r="233" spans="1:10" ht="45" x14ac:dyDescent="0.2">
      <c r="A233" s="63">
        <v>14</v>
      </c>
      <c r="B233" s="52" t="s">
        <v>263</v>
      </c>
      <c r="C233" s="52" t="s">
        <v>518</v>
      </c>
      <c r="D233" s="64">
        <v>7</v>
      </c>
      <c r="E233" s="52" t="s">
        <v>28</v>
      </c>
      <c r="F233" s="63"/>
      <c r="G233" s="63"/>
      <c r="H233" s="53"/>
      <c r="I233" s="53"/>
    </row>
    <row r="234" spans="1:10" ht="45" x14ac:dyDescent="0.2">
      <c r="A234" s="63">
        <v>15</v>
      </c>
      <c r="B234" s="52" t="s">
        <v>265</v>
      </c>
      <c r="C234" s="52" t="s">
        <v>519</v>
      </c>
      <c r="D234" s="64">
        <v>1</v>
      </c>
      <c r="E234" s="52" t="s">
        <v>28</v>
      </c>
      <c r="F234" s="63"/>
      <c r="G234" s="63"/>
      <c r="H234" s="53"/>
      <c r="I234" s="53"/>
    </row>
    <row r="235" spans="1:10" ht="45" x14ac:dyDescent="0.2">
      <c r="A235" s="63">
        <v>16</v>
      </c>
      <c r="B235" s="52" t="s">
        <v>262</v>
      </c>
      <c r="C235" s="52" t="s">
        <v>520</v>
      </c>
      <c r="D235" s="64">
        <v>15</v>
      </c>
      <c r="E235" s="52" t="s">
        <v>28</v>
      </c>
      <c r="F235" s="63"/>
      <c r="G235" s="63"/>
      <c r="H235" s="53"/>
      <c r="I235" s="53"/>
    </row>
    <row r="236" spans="1:10" ht="45" x14ac:dyDescent="0.2">
      <c r="A236" s="63">
        <v>17</v>
      </c>
      <c r="B236" s="52" t="s">
        <v>195</v>
      </c>
      <c r="C236" s="52" t="s">
        <v>521</v>
      </c>
      <c r="D236" s="64">
        <v>11</v>
      </c>
      <c r="E236" s="52" t="s">
        <v>28</v>
      </c>
      <c r="F236" s="63"/>
      <c r="G236" s="63"/>
      <c r="H236" s="53"/>
      <c r="I236" s="53"/>
    </row>
    <row r="237" spans="1:10" ht="45" x14ac:dyDescent="0.2">
      <c r="A237" s="63">
        <v>18</v>
      </c>
      <c r="B237" s="52" t="s">
        <v>267</v>
      </c>
      <c r="C237" s="52" t="s">
        <v>522</v>
      </c>
      <c r="D237" s="64">
        <v>4</v>
      </c>
      <c r="E237" s="52" t="s">
        <v>28</v>
      </c>
      <c r="F237" s="63"/>
      <c r="G237" s="63"/>
      <c r="H237" s="53"/>
      <c r="I237" s="53"/>
    </row>
    <row r="238" spans="1:10" ht="45" x14ac:dyDescent="0.2">
      <c r="A238" s="63">
        <v>19</v>
      </c>
      <c r="B238" s="52" t="s">
        <v>266</v>
      </c>
      <c r="C238" s="52" t="s">
        <v>523</v>
      </c>
      <c r="D238" s="64">
        <v>1</v>
      </c>
      <c r="E238" s="52" t="s">
        <v>28</v>
      </c>
      <c r="F238" s="63"/>
      <c r="G238" s="63"/>
      <c r="H238" s="53"/>
      <c r="I238" s="53"/>
    </row>
    <row r="239" spans="1:10" ht="45" x14ac:dyDescent="0.2">
      <c r="A239" s="63">
        <v>20</v>
      </c>
      <c r="B239" s="52" t="s">
        <v>261</v>
      </c>
      <c r="C239" s="52" t="s">
        <v>524</v>
      </c>
      <c r="D239" s="64">
        <v>12</v>
      </c>
      <c r="E239" s="52" t="s">
        <v>28</v>
      </c>
      <c r="F239" s="63"/>
      <c r="G239" s="63"/>
      <c r="H239" s="53"/>
      <c r="I239" s="53"/>
    </row>
    <row r="240" spans="1:10" ht="45" x14ac:dyDescent="0.2">
      <c r="A240" s="63">
        <v>21</v>
      </c>
      <c r="B240" s="52" t="s">
        <v>264</v>
      </c>
      <c r="C240" s="52" t="s">
        <v>525</v>
      </c>
      <c r="D240" s="64">
        <v>16</v>
      </c>
      <c r="E240" s="52" t="s">
        <v>28</v>
      </c>
      <c r="F240" s="63"/>
      <c r="G240" s="63"/>
      <c r="H240" s="53"/>
      <c r="I240" s="53"/>
    </row>
    <row r="241" spans="1:9" ht="45" x14ac:dyDescent="0.2">
      <c r="A241" s="63">
        <v>22</v>
      </c>
      <c r="B241" s="52" t="s">
        <v>260</v>
      </c>
      <c r="C241" s="52" t="s">
        <v>526</v>
      </c>
      <c r="D241" s="64">
        <v>1</v>
      </c>
      <c r="E241" s="52" t="s">
        <v>28</v>
      </c>
      <c r="F241" s="63"/>
      <c r="G241" s="63"/>
      <c r="H241" s="53"/>
      <c r="I241" s="53"/>
    </row>
    <row r="242" spans="1:9" ht="45" x14ac:dyDescent="0.2">
      <c r="A242" s="63">
        <v>23</v>
      </c>
      <c r="B242" s="52" t="s">
        <v>260</v>
      </c>
      <c r="C242" s="52" t="s">
        <v>527</v>
      </c>
      <c r="D242" s="64">
        <v>1</v>
      </c>
      <c r="E242" s="52" t="s">
        <v>28</v>
      </c>
      <c r="F242" s="63"/>
      <c r="G242" s="63"/>
      <c r="H242" s="53"/>
      <c r="I242" s="53"/>
    </row>
    <row r="243" spans="1:9" ht="45" x14ac:dyDescent="0.2">
      <c r="A243" s="63">
        <v>24</v>
      </c>
      <c r="B243" s="52" t="s">
        <v>260</v>
      </c>
      <c r="C243" s="52" t="s">
        <v>528</v>
      </c>
      <c r="D243" s="64">
        <v>2</v>
      </c>
      <c r="E243" s="52" t="s">
        <v>28</v>
      </c>
      <c r="F243" s="63"/>
      <c r="G243" s="63"/>
      <c r="H243" s="53"/>
      <c r="I243" s="53"/>
    </row>
    <row r="244" spans="1:9" ht="45" x14ac:dyDescent="0.2">
      <c r="A244" s="63">
        <v>25</v>
      </c>
      <c r="B244" s="52" t="s">
        <v>277</v>
      </c>
      <c r="C244" s="52" t="s">
        <v>529</v>
      </c>
      <c r="D244" s="64">
        <v>1</v>
      </c>
      <c r="E244" s="52" t="s">
        <v>28</v>
      </c>
      <c r="F244" s="63"/>
      <c r="G244" s="63"/>
      <c r="H244" s="53"/>
      <c r="I244" s="53"/>
    </row>
    <row r="245" spans="1:9" ht="45" x14ac:dyDescent="0.2">
      <c r="A245" s="63">
        <v>26</v>
      </c>
      <c r="B245" s="52" t="s">
        <v>277</v>
      </c>
      <c r="C245" s="52" t="s">
        <v>513</v>
      </c>
      <c r="D245" s="64">
        <v>4</v>
      </c>
      <c r="E245" s="52" t="s">
        <v>28</v>
      </c>
      <c r="F245" s="63"/>
      <c r="G245" s="63"/>
      <c r="H245" s="53"/>
      <c r="I245" s="53"/>
    </row>
    <row r="246" spans="1:9" ht="45" x14ac:dyDescent="0.2">
      <c r="A246" s="63">
        <v>27</v>
      </c>
      <c r="B246" s="52" t="s">
        <v>277</v>
      </c>
      <c r="C246" s="52" t="s">
        <v>512</v>
      </c>
      <c r="D246" s="64">
        <v>3</v>
      </c>
      <c r="E246" s="52" t="s">
        <v>28</v>
      </c>
      <c r="F246" s="63"/>
      <c r="G246" s="63"/>
      <c r="H246" s="53"/>
      <c r="I246" s="53"/>
    </row>
    <row r="247" spans="1:9" ht="22.5" x14ac:dyDescent="0.2">
      <c r="A247" s="63">
        <v>28</v>
      </c>
      <c r="B247" s="52" t="s">
        <v>196</v>
      </c>
      <c r="C247" s="52" t="s">
        <v>197</v>
      </c>
      <c r="D247" s="64">
        <v>102.8</v>
      </c>
      <c r="E247" s="52" t="s">
        <v>29</v>
      </c>
      <c r="F247" s="63"/>
      <c r="G247" s="63"/>
      <c r="H247" s="53"/>
      <c r="I247" s="53"/>
    </row>
    <row r="248" spans="1:9" ht="22.5" x14ac:dyDescent="0.2">
      <c r="A248" s="63">
        <v>29</v>
      </c>
      <c r="B248" s="52" t="s">
        <v>196</v>
      </c>
      <c r="C248" s="52" t="s">
        <v>198</v>
      </c>
      <c r="D248" s="64">
        <v>68.8</v>
      </c>
      <c r="E248" s="52" t="s">
        <v>29</v>
      </c>
      <c r="F248" s="63"/>
      <c r="G248" s="63"/>
      <c r="H248" s="53"/>
      <c r="I248" s="53"/>
    </row>
    <row r="249" spans="1:9" ht="22.5" x14ac:dyDescent="0.2">
      <c r="A249" s="63">
        <v>30</v>
      </c>
      <c r="B249" s="52" t="s">
        <v>196</v>
      </c>
      <c r="C249" s="52" t="s">
        <v>509</v>
      </c>
      <c r="D249" s="64">
        <v>38</v>
      </c>
      <c r="E249" s="52" t="s">
        <v>28</v>
      </c>
      <c r="F249" s="63"/>
      <c r="G249" s="63"/>
      <c r="H249" s="53"/>
      <c r="I249" s="53"/>
    </row>
    <row r="250" spans="1:9" ht="157.5" x14ac:dyDescent="0.2">
      <c r="A250" s="63">
        <v>31</v>
      </c>
      <c r="B250" s="52" t="s">
        <v>274</v>
      </c>
      <c r="C250" s="52" t="s">
        <v>531</v>
      </c>
      <c r="D250" s="64">
        <v>9</v>
      </c>
      <c r="E250" s="52" t="s">
        <v>28</v>
      </c>
      <c r="F250" s="63"/>
      <c r="G250" s="63"/>
      <c r="H250" s="53"/>
      <c r="I250" s="53"/>
    </row>
    <row r="251" spans="1:9" ht="157.5" x14ac:dyDescent="0.2">
      <c r="A251" s="63">
        <v>32</v>
      </c>
      <c r="B251" s="52" t="s">
        <v>274</v>
      </c>
      <c r="C251" s="52" t="s">
        <v>1026</v>
      </c>
      <c r="D251" s="64">
        <v>2</v>
      </c>
      <c r="E251" s="52" t="s">
        <v>28</v>
      </c>
      <c r="F251" s="63"/>
      <c r="G251" s="63"/>
      <c r="H251" s="53"/>
      <c r="I251" s="53"/>
    </row>
    <row r="252" spans="1:9" ht="146.25" x14ac:dyDescent="0.2">
      <c r="A252" s="63">
        <v>33</v>
      </c>
      <c r="B252" s="52" t="s">
        <v>275</v>
      </c>
      <c r="C252" s="52" t="s">
        <v>530</v>
      </c>
      <c r="D252" s="64">
        <v>4</v>
      </c>
      <c r="E252" s="52" t="s">
        <v>28</v>
      </c>
      <c r="F252" s="63"/>
      <c r="G252" s="63"/>
      <c r="H252" s="53"/>
      <c r="I252" s="53"/>
    </row>
    <row r="253" spans="1:9" ht="22.5" x14ac:dyDescent="0.2">
      <c r="A253" s="63">
        <v>34</v>
      </c>
      <c r="B253" s="52" t="s">
        <v>276</v>
      </c>
      <c r="C253" s="52" t="s">
        <v>507</v>
      </c>
      <c r="D253" s="64">
        <v>1</v>
      </c>
      <c r="E253" s="52" t="s">
        <v>28</v>
      </c>
      <c r="F253" s="63"/>
      <c r="G253" s="63"/>
      <c r="H253" s="53"/>
      <c r="I253" s="53"/>
    </row>
    <row r="254" spans="1:9" ht="22.5" x14ac:dyDescent="0.2">
      <c r="A254" s="63">
        <v>35</v>
      </c>
      <c r="B254" s="52" t="s">
        <v>276</v>
      </c>
      <c r="C254" s="52" t="s">
        <v>508</v>
      </c>
      <c r="D254" s="64">
        <v>1</v>
      </c>
      <c r="E254" s="52" t="s">
        <v>28</v>
      </c>
      <c r="F254" s="63"/>
      <c r="G254" s="63"/>
      <c r="H254" s="53"/>
      <c r="I254" s="53"/>
    </row>
    <row r="255" spans="1:9" ht="22.5" x14ac:dyDescent="0.2">
      <c r="A255" s="63">
        <v>36</v>
      </c>
      <c r="B255" s="52" t="s">
        <v>276</v>
      </c>
      <c r="C255" s="52" t="s">
        <v>490</v>
      </c>
      <c r="D255" s="64">
        <v>1</v>
      </c>
      <c r="E255" s="52" t="s">
        <v>83</v>
      </c>
      <c r="F255" s="63"/>
      <c r="G255" s="63"/>
      <c r="H255" s="53"/>
      <c r="I255" s="53"/>
    </row>
    <row r="256" spans="1:9" x14ac:dyDescent="0.2">
      <c r="A256" s="63"/>
      <c r="B256" s="52"/>
      <c r="C256" s="52"/>
      <c r="D256" s="64"/>
      <c r="E256" s="52"/>
      <c r="F256" s="63"/>
      <c r="G256" s="63"/>
      <c r="H256" s="53"/>
      <c r="I256" s="53"/>
    </row>
    <row r="257" spans="1:10" ht="15" x14ac:dyDescent="0.2">
      <c r="A257" s="45"/>
      <c r="B257" s="46"/>
      <c r="C257" s="56" t="s">
        <v>30</v>
      </c>
      <c r="D257" s="65"/>
      <c r="E257" s="46"/>
      <c r="F257" s="45"/>
      <c r="G257" s="45"/>
      <c r="H257" s="57"/>
      <c r="I257" s="57"/>
    </row>
    <row r="258" spans="1:10" ht="15" x14ac:dyDescent="0.2">
      <c r="A258" s="45"/>
      <c r="B258" s="46"/>
      <c r="C258" s="56"/>
      <c r="D258" s="65"/>
      <c r="E258" s="46"/>
      <c r="F258" s="45"/>
      <c r="G258" s="45"/>
      <c r="H258" s="57"/>
      <c r="I258" s="57"/>
    </row>
    <row r="259" spans="1:10" ht="15" x14ac:dyDescent="0.2">
      <c r="A259" s="45"/>
      <c r="B259" s="46"/>
      <c r="C259" s="56" t="s">
        <v>293</v>
      </c>
    </row>
    <row r="260" spans="1:10" ht="22.5" x14ac:dyDescent="0.2">
      <c r="A260" s="61" t="s">
        <v>16</v>
      </c>
      <c r="B260" s="56" t="s">
        <v>17</v>
      </c>
      <c r="C260" s="56" t="s">
        <v>18</v>
      </c>
      <c r="D260" s="62" t="s">
        <v>19</v>
      </c>
      <c r="E260" s="56" t="s">
        <v>20</v>
      </c>
      <c r="F260" s="61" t="s">
        <v>21</v>
      </c>
      <c r="G260" s="61" t="s">
        <v>22</v>
      </c>
      <c r="H260" s="57" t="s">
        <v>23</v>
      </c>
      <c r="I260" s="57" t="s">
        <v>24</v>
      </c>
    </row>
    <row r="261" spans="1:10" ht="33.75" x14ac:dyDescent="0.2">
      <c r="A261" s="63">
        <v>1</v>
      </c>
      <c r="B261" s="52" t="s">
        <v>290</v>
      </c>
      <c r="C261" s="52" t="s">
        <v>291</v>
      </c>
      <c r="D261" s="64">
        <v>4.42</v>
      </c>
      <c r="E261" s="52" t="s">
        <v>25</v>
      </c>
      <c r="F261" s="63"/>
      <c r="G261" s="63"/>
      <c r="H261" s="53"/>
      <c r="I261" s="53"/>
    </row>
    <row r="262" spans="1:10" ht="45" x14ac:dyDescent="0.2">
      <c r="A262" s="63">
        <v>2</v>
      </c>
      <c r="B262" s="52" t="s">
        <v>292</v>
      </c>
      <c r="C262" s="52" t="s">
        <v>294</v>
      </c>
      <c r="D262" s="64">
        <v>10.199999999999999</v>
      </c>
      <c r="E262" s="52" t="s">
        <v>29</v>
      </c>
      <c r="F262" s="63"/>
      <c r="G262" s="63"/>
      <c r="H262" s="53"/>
      <c r="I262" s="53"/>
      <c r="J262" s="67">
        <f>3.95+0.8+2.7+1.9</f>
        <v>9.35</v>
      </c>
    </row>
    <row r="263" spans="1:10" ht="33.75" x14ac:dyDescent="0.2">
      <c r="A263" s="63">
        <v>3</v>
      </c>
      <c r="B263" s="52" t="s">
        <v>292</v>
      </c>
      <c r="C263" s="52" t="s">
        <v>510</v>
      </c>
      <c r="D263" s="64">
        <v>11.6</v>
      </c>
      <c r="E263" s="52" t="s">
        <v>29</v>
      </c>
      <c r="F263" s="63"/>
      <c r="G263" s="63"/>
      <c r="H263" s="53"/>
      <c r="I263" s="53"/>
      <c r="J263" s="67">
        <f>3.95+0.8+2.7+1.9</f>
        <v>9.35</v>
      </c>
    </row>
    <row r="264" spans="1:10" ht="78.75" x14ac:dyDescent="0.2">
      <c r="A264" s="63">
        <v>4</v>
      </c>
      <c r="B264" s="52" t="s">
        <v>499</v>
      </c>
      <c r="C264" s="52" t="s">
        <v>500</v>
      </c>
      <c r="D264" s="64">
        <v>1</v>
      </c>
      <c r="E264" s="52" t="s">
        <v>28</v>
      </c>
      <c r="F264" s="63"/>
      <c r="G264" s="63"/>
      <c r="H264" s="53"/>
      <c r="I264" s="53"/>
      <c r="J264" s="67">
        <f>3.95+0.8+2.7+1.9</f>
        <v>9.35</v>
      </c>
    </row>
    <row r="265" spans="1:10" ht="78.75" x14ac:dyDescent="0.2">
      <c r="A265" s="63">
        <v>5</v>
      </c>
      <c r="B265" s="52" t="s">
        <v>499</v>
      </c>
      <c r="C265" s="52" t="s">
        <v>515</v>
      </c>
      <c r="D265" s="64">
        <v>1</v>
      </c>
      <c r="E265" s="52" t="s">
        <v>28</v>
      </c>
      <c r="F265" s="63"/>
      <c r="G265" s="63"/>
      <c r="H265" s="53"/>
      <c r="I265" s="53"/>
    </row>
    <row r="266" spans="1:10" ht="78.75" x14ac:dyDescent="0.2">
      <c r="A266" s="63">
        <v>6</v>
      </c>
      <c r="B266" s="52" t="s">
        <v>499</v>
      </c>
      <c r="C266" s="52" t="s">
        <v>516</v>
      </c>
      <c r="D266" s="64">
        <v>1</v>
      </c>
      <c r="E266" s="52" t="s">
        <v>28</v>
      </c>
      <c r="F266" s="63"/>
      <c r="G266" s="63"/>
      <c r="H266" s="53"/>
      <c r="I266" s="53"/>
    </row>
    <row r="267" spans="1:10" x14ac:dyDescent="0.2">
      <c r="A267" s="63"/>
      <c r="B267" s="52"/>
      <c r="C267" s="52"/>
      <c r="D267" s="64"/>
      <c r="E267" s="52"/>
      <c r="F267" s="63"/>
      <c r="G267" s="63"/>
      <c r="H267" s="53"/>
      <c r="I267" s="53"/>
    </row>
    <row r="268" spans="1:10" ht="15" x14ac:dyDescent="0.2">
      <c r="A268" s="45"/>
      <c r="B268" s="46"/>
      <c r="C268" s="56" t="s">
        <v>30</v>
      </c>
      <c r="D268" s="65"/>
      <c r="E268" s="46"/>
      <c r="F268" s="45"/>
      <c r="G268" s="45"/>
      <c r="H268" s="57"/>
      <c r="I268" s="57"/>
    </row>
    <row r="270" spans="1:10" ht="22.5" x14ac:dyDescent="0.2">
      <c r="A270" s="45"/>
      <c r="B270" s="46"/>
      <c r="C270" s="56" t="s">
        <v>186</v>
      </c>
    </row>
    <row r="271" spans="1:10" ht="22.5" x14ac:dyDescent="0.2">
      <c r="A271" s="61" t="s">
        <v>16</v>
      </c>
      <c r="B271" s="56" t="s">
        <v>17</v>
      </c>
      <c r="C271" s="56" t="s">
        <v>18</v>
      </c>
      <c r="D271" s="62" t="s">
        <v>19</v>
      </c>
      <c r="E271" s="56" t="s">
        <v>20</v>
      </c>
      <c r="F271" s="61" t="s">
        <v>21</v>
      </c>
      <c r="G271" s="61" t="s">
        <v>22</v>
      </c>
      <c r="H271" s="57" t="s">
        <v>23</v>
      </c>
      <c r="I271" s="57" t="s">
        <v>24</v>
      </c>
    </row>
    <row r="272" spans="1:10" ht="56.25" x14ac:dyDescent="0.2">
      <c r="A272" s="63">
        <v>1</v>
      </c>
      <c r="B272" s="52" t="s">
        <v>173</v>
      </c>
      <c r="C272" s="52" t="s">
        <v>174</v>
      </c>
      <c r="D272" s="64">
        <v>2035</v>
      </c>
      <c r="E272" s="52" t="s">
        <v>25</v>
      </c>
      <c r="F272" s="63"/>
      <c r="G272" s="63"/>
      <c r="H272" s="53"/>
      <c r="I272" s="53"/>
    </row>
    <row r="273" spans="1:11" ht="56.25" x14ac:dyDescent="0.2">
      <c r="A273" s="63">
        <v>2</v>
      </c>
      <c r="B273" s="52" t="s">
        <v>175</v>
      </c>
      <c r="C273" s="52" t="s">
        <v>176</v>
      </c>
      <c r="D273" s="64">
        <v>635</v>
      </c>
      <c r="E273" s="52" t="s">
        <v>25</v>
      </c>
      <c r="F273" s="63"/>
      <c r="G273" s="63"/>
      <c r="H273" s="53"/>
      <c r="I273" s="53"/>
      <c r="J273" s="67">
        <f>141.62+475.68</f>
        <v>617.29999999999995</v>
      </c>
    </row>
    <row r="274" spans="1:11" ht="67.5" x14ac:dyDescent="0.2">
      <c r="A274" s="63">
        <v>3</v>
      </c>
      <c r="B274" s="52" t="s">
        <v>177</v>
      </c>
      <c r="C274" s="52" t="s">
        <v>178</v>
      </c>
      <c r="D274" s="64">
        <v>1400</v>
      </c>
      <c r="E274" s="52" t="s">
        <v>25</v>
      </c>
      <c r="F274" s="63"/>
      <c r="G274" s="63"/>
      <c r="H274" s="53"/>
      <c r="I274" s="53"/>
      <c r="K274" s="84"/>
    </row>
    <row r="275" spans="1:11" ht="33.75" x14ac:dyDescent="0.2">
      <c r="A275" s="63">
        <v>4</v>
      </c>
      <c r="B275" s="52" t="s">
        <v>179</v>
      </c>
      <c r="C275" s="52" t="s">
        <v>180</v>
      </c>
      <c r="D275" s="64">
        <v>120</v>
      </c>
      <c r="E275" s="52" t="s">
        <v>25</v>
      </c>
      <c r="F275" s="63"/>
      <c r="G275" s="63"/>
      <c r="H275" s="53"/>
      <c r="I275" s="53"/>
      <c r="J275" s="67">
        <f>D223*3.15+D224*3.78+D225*4.41+D227*6.72+D226*7.56+D228*12.6</f>
        <v>153.51</v>
      </c>
    </row>
    <row r="276" spans="1:11" ht="33.75" x14ac:dyDescent="0.2">
      <c r="A276" s="63">
        <v>5</v>
      </c>
      <c r="B276" s="52" t="s">
        <v>181</v>
      </c>
      <c r="C276" s="52" t="s">
        <v>182</v>
      </c>
      <c r="D276" s="64">
        <v>140</v>
      </c>
      <c r="E276" s="52" t="s">
        <v>25</v>
      </c>
      <c r="F276" s="63"/>
      <c r="G276" s="63"/>
      <c r="H276" s="53"/>
      <c r="I276" s="53"/>
      <c r="J276" s="66">
        <f>D152*0.2+D153</f>
        <v>137.26</v>
      </c>
    </row>
    <row r="277" spans="1:11" ht="15" x14ac:dyDescent="0.2">
      <c r="A277" s="45"/>
      <c r="B277" s="46"/>
      <c r="C277" s="56" t="s">
        <v>30</v>
      </c>
      <c r="D277" s="65"/>
      <c r="E277" s="46"/>
      <c r="F277" s="45"/>
      <c r="G277" s="45"/>
      <c r="H277" s="57"/>
      <c r="I277" s="57"/>
    </row>
    <row r="279" spans="1:11" ht="15" x14ac:dyDescent="0.2">
      <c r="A279" s="45"/>
      <c r="B279" s="46"/>
      <c r="C279" s="56" t="s">
        <v>14</v>
      </c>
    </row>
    <row r="280" spans="1:11" ht="22.5" x14ac:dyDescent="0.2">
      <c r="A280" s="61" t="s">
        <v>16</v>
      </c>
      <c r="B280" s="56" t="s">
        <v>17</v>
      </c>
      <c r="C280" s="56" t="s">
        <v>18</v>
      </c>
      <c r="D280" s="62" t="s">
        <v>19</v>
      </c>
      <c r="E280" s="56" t="s">
        <v>20</v>
      </c>
      <c r="F280" s="61" t="s">
        <v>21</v>
      </c>
      <c r="G280" s="61" t="s">
        <v>22</v>
      </c>
      <c r="H280" s="57" t="s">
        <v>23</v>
      </c>
      <c r="I280" s="57" t="s">
        <v>24</v>
      </c>
    </row>
    <row r="281" spans="1:11" ht="56.25" x14ac:dyDescent="0.2">
      <c r="A281" s="63">
        <v>1</v>
      </c>
      <c r="B281" s="52" t="s">
        <v>141</v>
      </c>
      <c r="C281" s="52" t="s">
        <v>143</v>
      </c>
      <c r="D281" s="64">
        <v>575</v>
      </c>
      <c r="E281" s="52" t="s">
        <v>25</v>
      </c>
      <c r="F281" s="63"/>
      <c r="G281" s="63"/>
      <c r="H281" s="53"/>
      <c r="I281" s="53"/>
      <c r="J281" s="67">
        <v>574.51</v>
      </c>
    </row>
    <row r="282" spans="1:11" ht="90" x14ac:dyDescent="0.2">
      <c r="A282" s="63">
        <v>2</v>
      </c>
      <c r="B282" s="52" t="s">
        <v>142</v>
      </c>
      <c r="C282" s="52" t="s">
        <v>207</v>
      </c>
      <c r="D282" s="64">
        <v>575</v>
      </c>
      <c r="E282" s="52" t="s">
        <v>25</v>
      </c>
      <c r="F282" s="63"/>
      <c r="G282" s="63"/>
      <c r="H282" s="53"/>
      <c r="I282" s="53"/>
    </row>
    <row r="283" spans="1:11" ht="78.75" x14ac:dyDescent="0.2">
      <c r="A283" s="63">
        <v>3</v>
      </c>
      <c r="B283" s="52" t="s">
        <v>183</v>
      </c>
      <c r="C283" s="52" t="s">
        <v>496</v>
      </c>
      <c r="D283" s="64">
        <v>566</v>
      </c>
      <c r="E283" s="52" t="s">
        <v>25</v>
      </c>
      <c r="F283" s="63"/>
      <c r="G283" s="63"/>
      <c r="H283" s="53"/>
      <c r="I283" s="53"/>
      <c r="J283" s="67">
        <f>D167+20.72+24.37</f>
        <v>565.09</v>
      </c>
    </row>
    <row r="284" spans="1:11" ht="60.75" customHeight="1" x14ac:dyDescent="0.2">
      <c r="A284" s="63">
        <v>4</v>
      </c>
      <c r="B284" s="52" t="s">
        <v>144</v>
      </c>
      <c r="C284" s="52" t="s">
        <v>145</v>
      </c>
      <c r="D284" s="64">
        <v>82</v>
      </c>
      <c r="E284" s="52" t="s">
        <v>25</v>
      </c>
      <c r="F284" s="63"/>
      <c r="G284" s="63"/>
      <c r="H284" s="53"/>
      <c r="I284" s="53"/>
      <c r="J284" s="67">
        <f>135.5*0.6</f>
        <v>81.3</v>
      </c>
    </row>
    <row r="285" spans="1:11" ht="78.75" x14ac:dyDescent="0.2">
      <c r="A285" s="63">
        <v>5</v>
      </c>
      <c r="B285" s="52" t="s">
        <v>199</v>
      </c>
      <c r="C285" s="52" t="s">
        <v>200</v>
      </c>
      <c r="D285" s="64">
        <v>3974.3999999999996</v>
      </c>
      <c r="E285" s="52" t="s">
        <v>28</v>
      </c>
      <c r="F285" s="63"/>
      <c r="G285" s="63"/>
      <c r="H285" s="53"/>
      <c r="I285" s="53"/>
    </row>
    <row r="286" spans="1:11" ht="45" x14ac:dyDescent="0.2">
      <c r="A286" s="63">
        <v>6</v>
      </c>
      <c r="B286" s="52" t="s">
        <v>203</v>
      </c>
      <c r="C286" s="52" t="s">
        <v>295</v>
      </c>
      <c r="D286" s="64">
        <v>684</v>
      </c>
      <c r="E286" s="52" t="s">
        <v>29</v>
      </c>
      <c r="F286" s="63"/>
      <c r="G286" s="63"/>
      <c r="H286" s="53"/>
      <c r="I286" s="53"/>
      <c r="J286" s="63">
        <f>484.8+198.9</f>
        <v>683.7</v>
      </c>
    </row>
    <row r="287" spans="1:11" ht="67.5" x14ac:dyDescent="0.2">
      <c r="A287" s="63">
        <v>7</v>
      </c>
      <c r="B287" s="52" t="s">
        <v>296</v>
      </c>
      <c r="C287" s="52" t="s">
        <v>297</v>
      </c>
      <c r="D287" s="64">
        <v>488</v>
      </c>
      <c r="E287" s="52" t="s">
        <v>25</v>
      </c>
      <c r="F287" s="63"/>
      <c r="G287" s="63"/>
      <c r="H287" s="53"/>
      <c r="I287" s="53"/>
      <c r="J287" s="67">
        <v>485.75</v>
      </c>
    </row>
    <row r="288" spans="1:11" ht="67.5" x14ac:dyDescent="0.2">
      <c r="A288" s="63">
        <v>8</v>
      </c>
      <c r="B288" s="52" t="s">
        <v>298</v>
      </c>
      <c r="C288" s="52" t="s">
        <v>299</v>
      </c>
      <c r="D288" s="64">
        <v>161</v>
      </c>
      <c r="E288" s="52" t="s">
        <v>25</v>
      </c>
      <c r="F288" s="63"/>
      <c r="G288" s="63"/>
      <c r="H288" s="53"/>
      <c r="I288" s="53"/>
      <c r="J288" s="67">
        <v>160.69999999999999</v>
      </c>
    </row>
    <row r="289" spans="1:10" ht="33.75" x14ac:dyDescent="0.2">
      <c r="A289" s="63">
        <v>9</v>
      </c>
      <c r="B289" s="52" t="s">
        <v>202</v>
      </c>
      <c r="C289" s="52" t="s">
        <v>495</v>
      </c>
      <c r="D289" s="64">
        <v>270</v>
      </c>
      <c r="E289" s="52" t="s">
        <v>25</v>
      </c>
      <c r="F289" s="63"/>
      <c r="G289" s="63"/>
      <c r="H289" s="53"/>
      <c r="I289" s="53"/>
      <c r="J289" s="67">
        <f>268.19</f>
        <v>268.19</v>
      </c>
    </row>
    <row r="290" spans="1:10" ht="78.75" x14ac:dyDescent="0.2">
      <c r="A290" s="63">
        <v>10</v>
      </c>
      <c r="B290" s="52" t="s">
        <v>201</v>
      </c>
      <c r="C290" s="52" t="s">
        <v>300</v>
      </c>
      <c r="D290" s="64">
        <v>14.4</v>
      </c>
      <c r="E290" s="52" t="s">
        <v>25</v>
      </c>
      <c r="F290" s="63"/>
      <c r="G290" s="63"/>
      <c r="H290" s="53"/>
      <c r="I290" s="53"/>
      <c r="J290" s="67">
        <f>3.15+5.4+5.85</f>
        <v>14.4</v>
      </c>
    </row>
    <row r="291" spans="1:10" ht="15" x14ac:dyDescent="0.2">
      <c r="A291" s="45"/>
      <c r="B291" s="46"/>
      <c r="C291" s="56" t="s">
        <v>30</v>
      </c>
      <c r="D291" s="65"/>
      <c r="E291" s="46"/>
      <c r="F291" s="45"/>
      <c r="G291" s="45"/>
      <c r="H291" s="57"/>
      <c r="I291" s="57"/>
    </row>
  </sheetData>
  <mergeCells count="19">
    <mergeCell ref="A46:C46"/>
    <mergeCell ref="F51:H51"/>
    <mergeCell ref="F52:H52"/>
    <mergeCell ref="F53:H53"/>
    <mergeCell ref="D42:G42"/>
    <mergeCell ref="H42:I42"/>
    <mergeCell ref="D43:G43"/>
    <mergeCell ref="H43:I43"/>
    <mergeCell ref="A9:I9"/>
    <mergeCell ref="A10:I10"/>
    <mergeCell ref="A13:I13"/>
    <mergeCell ref="A14:I14"/>
    <mergeCell ref="A15:I15"/>
    <mergeCell ref="A16:I16"/>
    <mergeCell ref="A17:I17"/>
    <mergeCell ref="A18:I18"/>
    <mergeCell ref="A19:I19"/>
    <mergeCell ref="D41:G41"/>
    <mergeCell ref="H41:I4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fitToHeight="20" orientation="portrait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view="pageBreakPreview" topLeftCell="A129" zoomScaleNormal="100" zoomScaleSheetLayoutView="100" workbookViewId="0">
      <selection activeCell="F138" sqref="F138:I155"/>
    </sheetView>
  </sheetViews>
  <sheetFormatPr defaultRowHeight="11.25" x14ac:dyDescent="0.2"/>
  <cols>
    <col min="1" max="1" width="3.5703125" style="14" customWidth="1"/>
    <col min="2" max="2" width="8.85546875" style="13" customWidth="1"/>
    <col min="3" max="3" width="36.85546875" style="13" customWidth="1"/>
    <col min="4" max="4" width="5.85546875" style="12" customWidth="1"/>
    <col min="5" max="5" width="3.5703125" style="13" customWidth="1"/>
    <col min="6" max="7" width="7.5703125" style="14" customWidth="1"/>
    <col min="8" max="8" width="10.5703125" style="18" bestFit="1" customWidth="1"/>
    <col min="9" max="9" width="9.5703125" style="18" customWidth="1"/>
    <col min="10" max="16384" width="9.140625" style="13"/>
  </cols>
  <sheetData>
    <row r="1" spans="1:9" s="4" customFormat="1" x14ac:dyDescent="0.2">
      <c r="A1" s="41"/>
      <c r="D1" s="5"/>
      <c r="F1" s="160"/>
      <c r="G1" s="160"/>
      <c r="H1" s="160"/>
      <c r="I1" s="160"/>
    </row>
    <row r="2" spans="1:9" s="4" customFormat="1" x14ac:dyDescent="0.2">
      <c r="A2" s="41"/>
      <c r="D2" s="5"/>
      <c r="F2" s="160"/>
      <c r="G2" s="160"/>
      <c r="H2" s="160"/>
      <c r="I2" s="160"/>
    </row>
    <row r="3" spans="1:9" s="4" customFormat="1" x14ac:dyDescent="0.2">
      <c r="A3" s="41"/>
      <c r="D3" s="5"/>
      <c r="F3" s="160"/>
      <c r="G3" s="160"/>
      <c r="H3" s="160"/>
      <c r="I3" s="160"/>
    </row>
    <row r="4" spans="1:9" s="4" customFormat="1" x14ac:dyDescent="0.2">
      <c r="A4" s="41"/>
      <c r="D4" s="5"/>
      <c r="F4" s="160"/>
      <c r="G4" s="160"/>
      <c r="H4" s="160"/>
      <c r="I4" s="160"/>
    </row>
    <row r="5" spans="1:9" s="4" customFormat="1" x14ac:dyDescent="0.2">
      <c r="A5" s="41"/>
      <c r="D5" s="5"/>
      <c r="F5" s="160"/>
      <c r="G5" s="160"/>
      <c r="H5" s="160"/>
      <c r="I5" s="160"/>
    </row>
    <row r="6" spans="1:9" s="4" customFormat="1" x14ac:dyDescent="0.2">
      <c r="A6" s="41"/>
      <c r="D6" s="5"/>
      <c r="F6" s="160"/>
      <c r="G6" s="160"/>
      <c r="H6" s="160"/>
      <c r="I6" s="160"/>
    </row>
    <row r="7" spans="1:9" s="4" customFormat="1" x14ac:dyDescent="0.2">
      <c r="A7" s="41"/>
      <c r="D7" s="5"/>
      <c r="F7" s="160"/>
      <c r="G7" s="160"/>
      <c r="H7" s="160"/>
      <c r="I7" s="160"/>
    </row>
    <row r="8" spans="1:9" s="4" customFormat="1" x14ac:dyDescent="0.2">
      <c r="A8" s="41"/>
      <c r="D8" s="5"/>
      <c r="F8" s="160"/>
      <c r="G8" s="160"/>
      <c r="H8" s="160"/>
      <c r="I8" s="160"/>
    </row>
    <row r="9" spans="1:9" s="6" customFormat="1" ht="18.75" x14ac:dyDescent="0.3">
      <c r="A9" s="243" t="s">
        <v>92</v>
      </c>
      <c r="B9" s="243"/>
      <c r="C9" s="243"/>
      <c r="D9" s="243"/>
      <c r="E9" s="243"/>
      <c r="F9" s="243"/>
      <c r="G9" s="243"/>
      <c r="H9" s="243"/>
      <c r="I9" s="243"/>
    </row>
    <row r="10" spans="1:9" s="4" customFormat="1" ht="15" x14ac:dyDescent="0.25">
      <c r="A10" s="247" t="s">
        <v>132</v>
      </c>
      <c r="B10" s="247"/>
      <c r="C10" s="247"/>
      <c r="D10" s="247"/>
      <c r="E10" s="247"/>
      <c r="F10" s="247"/>
      <c r="G10" s="247"/>
      <c r="H10" s="247"/>
      <c r="I10" s="247"/>
    </row>
    <row r="11" spans="1:9" s="4" customFormat="1" x14ac:dyDescent="0.2">
      <c r="A11" s="41"/>
      <c r="D11" s="5"/>
      <c r="F11" s="160"/>
      <c r="G11" s="160"/>
      <c r="H11" s="160"/>
      <c r="I11" s="160"/>
    </row>
    <row r="12" spans="1:9" s="4" customFormat="1" x14ac:dyDescent="0.2">
      <c r="A12" s="41"/>
      <c r="D12" s="5"/>
      <c r="F12" s="160"/>
      <c r="G12" s="160"/>
      <c r="H12" s="160"/>
      <c r="I12" s="160"/>
    </row>
    <row r="13" spans="1:9" s="4" customFormat="1" ht="12" customHeight="1" x14ac:dyDescent="0.2">
      <c r="A13" s="239" t="s">
        <v>93</v>
      </c>
      <c r="B13" s="239"/>
      <c r="C13" s="239"/>
      <c r="D13" s="239"/>
      <c r="E13" s="239"/>
      <c r="F13" s="239"/>
      <c r="G13" s="239"/>
      <c r="H13" s="239"/>
      <c r="I13" s="239"/>
    </row>
    <row r="14" spans="1:9" s="4" customFormat="1" ht="12" customHeight="1" x14ac:dyDescent="0.2">
      <c r="A14" s="238" t="s">
        <v>314</v>
      </c>
      <c r="B14" s="238"/>
      <c r="C14" s="238"/>
      <c r="D14" s="238"/>
      <c r="E14" s="238"/>
      <c r="F14" s="238"/>
      <c r="G14" s="238"/>
      <c r="H14" s="238"/>
      <c r="I14" s="238"/>
    </row>
    <row r="15" spans="1:9" s="4" customFormat="1" ht="12" customHeight="1" x14ac:dyDescent="0.2">
      <c r="A15" s="238" t="s">
        <v>302</v>
      </c>
      <c r="B15" s="238"/>
      <c r="C15" s="238"/>
      <c r="D15" s="238"/>
      <c r="E15" s="238"/>
      <c r="F15" s="238"/>
      <c r="G15" s="238"/>
      <c r="H15" s="238"/>
      <c r="I15" s="238"/>
    </row>
    <row r="16" spans="1:9" s="4" customFormat="1" ht="12" customHeight="1" x14ac:dyDescent="0.2">
      <c r="A16" s="239" t="s">
        <v>94</v>
      </c>
      <c r="B16" s="239"/>
      <c r="C16" s="239"/>
      <c r="D16" s="239"/>
      <c r="E16" s="239"/>
      <c r="F16" s="239"/>
      <c r="G16" s="239"/>
      <c r="H16" s="239"/>
      <c r="I16" s="239"/>
    </row>
    <row r="17" spans="1:11" s="4" customFormat="1" ht="12" customHeight="1" x14ac:dyDescent="0.2">
      <c r="A17" s="238" t="s">
        <v>303</v>
      </c>
      <c r="B17" s="238"/>
      <c r="C17" s="238"/>
      <c r="D17" s="238"/>
      <c r="E17" s="238"/>
      <c r="F17" s="238"/>
      <c r="G17" s="238"/>
      <c r="H17" s="238"/>
      <c r="I17" s="238"/>
    </row>
    <row r="18" spans="1:11" s="4" customFormat="1" ht="12" customHeight="1" x14ac:dyDescent="0.2">
      <c r="A18" s="239" t="s">
        <v>95</v>
      </c>
      <c r="B18" s="239"/>
      <c r="C18" s="239"/>
      <c r="D18" s="239"/>
      <c r="E18" s="239"/>
      <c r="F18" s="239"/>
      <c r="G18" s="239"/>
      <c r="H18" s="239"/>
      <c r="I18" s="239"/>
    </row>
    <row r="19" spans="1:11" s="8" customFormat="1" ht="12" customHeight="1" x14ac:dyDescent="0.2">
      <c r="A19" s="238" t="s">
        <v>315</v>
      </c>
      <c r="B19" s="238"/>
      <c r="C19" s="238"/>
      <c r="D19" s="238"/>
      <c r="E19" s="238"/>
      <c r="F19" s="238"/>
      <c r="G19" s="238"/>
      <c r="H19" s="238"/>
      <c r="I19" s="238"/>
    </row>
    <row r="20" spans="1:11" s="28" customFormat="1" ht="12" x14ac:dyDescent="0.2">
      <c r="A20" s="127"/>
      <c r="B20" s="7"/>
      <c r="C20" s="7"/>
      <c r="D20" s="161"/>
      <c r="E20" s="161"/>
      <c r="F20" s="161"/>
      <c r="G20" s="161"/>
      <c r="H20" s="161"/>
      <c r="I20" s="161"/>
    </row>
    <row r="21" spans="1:11" s="9" customFormat="1" x14ac:dyDescent="0.2">
      <c r="A21" s="41"/>
      <c r="B21" s="4"/>
      <c r="C21" s="4"/>
      <c r="D21" s="5"/>
      <c r="E21" s="4"/>
      <c r="F21" s="160"/>
      <c r="G21" s="160"/>
      <c r="H21" s="160"/>
      <c r="I21" s="160"/>
    </row>
    <row r="22" spans="1:11" ht="15.75" thickBot="1" x14ac:dyDescent="0.25">
      <c r="A22" s="24"/>
      <c r="B22" s="10"/>
      <c r="C22" s="35" t="s">
        <v>0</v>
      </c>
      <c r="D22" s="31"/>
      <c r="E22" s="32"/>
      <c r="F22" s="33"/>
      <c r="G22" s="33"/>
      <c r="H22" s="36" t="s">
        <v>1</v>
      </c>
      <c r="I22" s="36" t="s">
        <v>2</v>
      </c>
    </row>
    <row r="23" spans="1:11" ht="15" x14ac:dyDescent="0.2">
      <c r="A23" s="24"/>
      <c r="B23" s="10"/>
      <c r="C23" s="16" t="str">
        <f>C47</f>
        <v>1.) Térburkolat készítése 650m2</v>
      </c>
      <c r="H23" s="17"/>
      <c r="I23" s="17"/>
    </row>
    <row r="24" spans="1:11" ht="15" x14ac:dyDescent="0.2">
      <c r="A24" s="24"/>
      <c r="B24" s="10"/>
      <c r="C24" s="16" t="str">
        <f>C62</f>
        <v>2.) Parkoló építése 380m2</v>
      </c>
      <c r="H24" s="17"/>
      <c r="I24" s="17"/>
    </row>
    <row r="25" spans="1:11" ht="15" x14ac:dyDescent="0.2">
      <c r="A25" s="24"/>
      <c r="B25" s="10"/>
      <c r="C25" s="16" t="str">
        <f>C75</f>
        <v>3.) Utcai kerítés felújítása 127m</v>
      </c>
      <c r="H25" s="17"/>
      <c r="I25" s="17"/>
    </row>
    <row r="26" spans="1:11" ht="15" x14ac:dyDescent="0.2">
      <c r="A26" s="24"/>
      <c r="B26" s="10"/>
      <c r="C26" s="16" t="str">
        <f>C95</f>
        <v>4.) Új kerítés építése szomszéd felől kb 56,5m</v>
      </c>
      <c r="H26" s="17"/>
      <c r="I26" s="17"/>
    </row>
    <row r="27" spans="1:11" ht="15" x14ac:dyDescent="0.2">
      <c r="A27" s="24"/>
      <c r="B27" s="10"/>
      <c r="C27" s="123" t="str">
        <f>C110</f>
        <v>5.) Kerti tároló épület</v>
      </c>
      <c r="H27" s="17"/>
      <c r="I27" s="17"/>
    </row>
    <row r="28" spans="1:11" ht="15" x14ac:dyDescent="0.2">
      <c r="A28" s="24"/>
      <c r="B28" s="10"/>
      <c r="C28" s="123" t="str">
        <f>C136</f>
        <v>6.) Csapadékvíz elvezető rendszer</v>
      </c>
      <c r="H28" s="17"/>
      <c r="I28" s="17"/>
    </row>
    <row r="29" spans="1:11" ht="15.75" thickBot="1" x14ac:dyDescent="0.25">
      <c r="A29" s="24"/>
      <c r="B29" s="10"/>
      <c r="C29" s="30"/>
      <c r="D29" s="31"/>
      <c r="E29" s="32"/>
      <c r="F29" s="33"/>
      <c r="G29" s="33"/>
      <c r="H29" s="34"/>
      <c r="I29" s="34"/>
    </row>
    <row r="30" spans="1:11" ht="15" x14ac:dyDescent="0.2">
      <c r="A30" s="24"/>
      <c r="B30" s="10"/>
      <c r="C30" s="11" t="s">
        <v>15</v>
      </c>
      <c r="H30" s="15"/>
      <c r="I30" s="15"/>
      <c r="J30" s="29"/>
      <c r="K30" s="29"/>
    </row>
    <row r="31" spans="1:11" ht="15" x14ac:dyDescent="0.2">
      <c r="A31" s="24"/>
      <c r="B31" s="10"/>
      <c r="C31" s="11"/>
      <c r="D31" s="248" t="s">
        <v>96</v>
      </c>
      <c r="E31" s="248"/>
      <c r="F31" s="248"/>
      <c r="G31" s="248"/>
      <c r="H31" s="246"/>
      <c r="I31" s="246"/>
    </row>
    <row r="32" spans="1:11" ht="15" x14ac:dyDescent="0.2">
      <c r="A32" s="24"/>
      <c r="B32" s="10"/>
      <c r="C32" s="11"/>
      <c r="D32" s="249" t="s">
        <v>97</v>
      </c>
      <c r="E32" s="249"/>
      <c r="F32" s="249"/>
      <c r="G32" s="249"/>
      <c r="H32" s="246"/>
      <c r="I32" s="246"/>
    </row>
    <row r="33" spans="1:9" ht="15" x14ac:dyDescent="0.2">
      <c r="A33" s="24"/>
      <c r="B33" s="10"/>
      <c r="C33" s="11"/>
      <c r="D33" s="249" t="s">
        <v>98</v>
      </c>
      <c r="E33" s="249"/>
      <c r="F33" s="249"/>
      <c r="G33" s="249"/>
      <c r="H33" s="246"/>
      <c r="I33" s="246"/>
    </row>
    <row r="34" spans="1:9" ht="15" x14ac:dyDescent="0.2">
      <c r="A34" s="24"/>
      <c r="B34" s="10"/>
      <c r="C34" s="11"/>
      <c r="H34" s="15"/>
      <c r="I34" s="15"/>
    </row>
    <row r="35" spans="1:9" ht="15" x14ac:dyDescent="0.2">
      <c r="A35" s="24"/>
      <c r="B35" s="10"/>
      <c r="C35" s="11"/>
      <c r="H35" s="15"/>
      <c r="I35" s="15"/>
    </row>
    <row r="36" spans="1:9" s="1" customFormat="1" x14ac:dyDescent="0.2">
      <c r="A36" s="250" t="str">
        <f>Főösszesítő!A35</f>
        <v>Dátum: ………………………………………..</v>
      </c>
      <c r="B36" s="250"/>
      <c r="C36" s="250"/>
      <c r="D36" s="4"/>
      <c r="E36" s="4"/>
      <c r="F36" s="5"/>
      <c r="G36" s="4"/>
      <c r="H36" s="160"/>
      <c r="I36" s="2"/>
    </row>
    <row r="37" spans="1:9" s="1" customFormat="1" x14ac:dyDescent="0.2">
      <c r="A37" s="151"/>
      <c r="B37" s="25"/>
      <c r="C37" s="25"/>
      <c r="D37" s="4"/>
      <c r="E37" s="4"/>
      <c r="F37" s="5"/>
      <c r="G37" s="4"/>
      <c r="H37" s="160"/>
      <c r="I37" s="2"/>
    </row>
    <row r="38" spans="1:9" s="1" customFormat="1" x14ac:dyDescent="0.2">
      <c r="A38" s="151"/>
      <c r="B38" s="25"/>
      <c r="C38" s="25"/>
      <c r="D38" s="4"/>
      <c r="E38" s="4"/>
      <c r="F38" s="5"/>
      <c r="G38" s="4"/>
      <c r="H38" s="160"/>
      <c r="I38" s="2"/>
    </row>
    <row r="39" spans="1:9" s="1" customFormat="1" x14ac:dyDescent="0.2">
      <c r="A39" s="151"/>
      <c r="B39" s="25"/>
      <c r="C39" s="25"/>
      <c r="D39" s="4"/>
      <c r="E39" s="4"/>
      <c r="F39" s="5"/>
      <c r="G39" s="4"/>
      <c r="H39" s="160"/>
      <c r="I39" s="2"/>
    </row>
    <row r="40" spans="1:9" s="3" customFormat="1" x14ac:dyDescent="0.2">
      <c r="A40" s="41"/>
      <c r="B40" s="4"/>
      <c r="C40" s="4"/>
      <c r="D40" s="5"/>
      <c r="E40" s="4"/>
      <c r="F40" s="160"/>
      <c r="G40" s="160"/>
      <c r="H40" s="160"/>
      <c r="I40" s="2"/>
    </row>
    <row r="41" spans="1:9" s="3" customFormat="1" x14ac:dyDescent="0.2">
      <c r="A41" s="41"/>
      <c r="B41" s="4"/>
      <c r="C41" s="4"/>
      <c r="D41" s="5"/>
      <c r="E41" s="4"/>
      <c r="F41" s="237" t="s">
        <v>99</v>
      </c>
      <c r="G41" s="237"/>
      <c r="H41" s="237"/>
      <c r="I41" s="2"/>
    </row>
    <row r="42" spans="1:9" s="1" customFormat="1" x14ac:dyDescent="0.2">
      <c r="A42" s="41"/>
      <c r="B42" s="4"/>
      <c r="C42" s="4"/>
      <c r="D42" s="5"/>
      <c r="E42" s="4"/>
      <c r="F42" s="237" t="s">
        <v>1028</v>
      </c>
      <c r="G42" s="237"/>
      <c r="H42" s="237"/>
      <c r="I42" s="2"/>
    </row>
    <row r="43" spans="1:9" s="1" customFormat="1" x14ac:dyDescent="0.2">
      <c r="A43" s="41"/>
      <c r="B43" s="4"/>
      <c r="C43" s="4"/>
      <c r="D43" s="5"/>
      <c r="E43" s="4"/>
      <c r="F43" s="237"/>
      <c r="G43" s="237"/>
      <c r="H43" s="237"/>
      <c r="I43" s="2"/>
    </row>
    <row r="44" spans="1:9" ht="15" x14ac:dyDescent="0.2">
      <c r="A44" s="24"/>
      <c r="B44" s="10"/>
      <c r="C44" s="11"/>
      <c r="H44" s="15"/>
      <c r="I44" s="15"/>
    </row>
    <row r="47" spans="1:9" ht="15" x14ac:dyDescent="0.2">
      <c r="A47" s="24"/>
      <c r="B47" s="10"/>
      <c r="C47" s="11" t="s">
        <v>311</v>
      </c>
    </row>
    <row r="48" spans="1:9" ht="22.5" x14ac:dyDescent="0.2">
      <c r="A48" s="20" t="s">
        <v>16</v>
      </c>
      <c r="B48" s="11" t="s">
        <v>17</v>
      </c>
      <c r="C48" s="11" t="s">
        <v>18</v>
      </c>
      <c r="D48" s="19" t="s">
        <v>19</v>
      </c>
      <c r="E48" s="166" t="s">
        <v>20</v>
      </c>
      <c r="F48" s="20" t="s">
        <v>21</v>
      </c>
      <c r="G48" s="20" t="s">
        <v>22</v>
      </c>
      <c r="H48" s="15" t="s">
        <v>23</v>
      </c>
      <c r="I48" s="15" t="s">
        <v>24</v>
      </c>
    </row>
    <row r="49" spans="1:9" ht="33.75" x14ac:dyDescent="0.2">
      <c r="A49" s="22">
        <v>1</v>
      </c>
      <c r="B49" s="16" t="s">
        <v>38</v>
      </c>
      <c r="C49" s="16" t="s">
        <v>39</v>
      </c>
      <c r="D49" s="21">
        <v>292.5</v>
      </c>
      <c r="E49" s="163" t="s">
        <v>40</v>
      </c>
      <c r="F49" s="22"/>
      <c r="G49" s="22"/>
      <c r="H49" s="17"/>
      <c r="I49" s="17"/>
    </row>
    <row r="50" spans="1:9" ht="33.75" x14ac:dyDescent="0.2">
      <c r="A50" s="22">
        <v>2</v>
      </c>
      <c r="B50" s="123" t="s">
        <v>445</v>
      </c>
      <c r="C50" s="123" t="s">
        <v>446</v>
      </c>
      <c r="D50" s="21">
        <v>1</v>
      </c>
      <c r="E50" s="163" t="s">
        <v>83</v>
      </c>
      <c r="F50" s="22"/>
      <c r="G50" s="22"/>
      <c r="H50" s="17"/>
      <c r="I50" s="17"/>
    </row>
    <row r="51" spans="1:9" ht="45" x14ac:dyDescent="0.2">
      <c r="A51" s="22">
        <v>3</v>
      </c>
      <c r="B51" s="123" t="s">
        <v>447</v>
      </c>
      <c r="C51" s="123" t="s">
        <v>448</v>
      </c>
      <c r="D51" s="21">
        <v>1</v>
      </c>
      <c r="E51" s="163" t="s">
        <v>83</v>
      </c>
      <c r="F51" s="22"/>
      <c r="G51" s="22"/>
      <c r="H51" s="17"/>
      <c r="I51" s="17"/>
    </row>
    <row r="52" spans="1:9" ht="22.5" x14ac:dyDescent="0.2">
      <c r="A52" s="22">
        <v>4</v>
      </c>
      <c r="B52" s="16" t="s">
        <v>123</v>
      </c>
      <c r="C52" s="16" t="s">
        <v>124</v>
      </c>
      <c r="D52" s="21">
        <v>292.5</v>
      </c>
      <c r="E52" s="163" t="s">
        <v>40</v>
      </c>
      <c r="F52" s="22"/>
      <c r="G52" s="22"/>
      <c r="H52" s="17"/>
      <c r="I52" s="17"/>
    </row>
    <row r="53" spans="1:9" ht="56.25" x14ac:dyDescent="0.2">
      <c r="A53" s="22">
        <v>5</v>
      </c>
      <c r="B53" s="16" t="s">
        <v>42</v>
      </c>
      <c r="C53" s="16" t="s">
        <v>43</v>
      </c>
      <c r="D53" s="21">
        <v>97.5</v>
      </c>
      <c r="E53" s="163" t="s">
        <v>40</v>
      </c>
      <c r="F53" s="22"/>
      <c r="G53" s="22"/>
      <c r="H53" s="17"/>
      <c r="I53" s="17"/>
    </row>
    <row r="54" spans="1:9" ht="33.75" x14ac:dyDescent="0.2">
      <c r="A54" s="22">
        <v>6</v>
      </c>
      <c r="B54" s="16" t="s">
        <v>130</v>
      </c>
      <c r="C54" s="16" t="s">
        <v>131</v>
      </c>
      <c r="D54" s="21">
        <v>172.5</v>
      </c>
      <c r="E54" s="163" t="s">
        <v>25</v>
      </c>
      <c r="F54" s="22"/>
      <c r="G54" s="22"/>
      <c r="H54" s="17"/>
      <c r="I54" s="17"/>
    </row>
    <row r="55" spans="1:9" ht="22.5" x14ac:dyDescent="0.2">
      <c r="A55" s="22">
        <v>7</v>
      </c>
      <c r="B55" s="16" t="s">
        <v>44</v>
      </c>
      <c r="C55" s="16" t="s">
        <v>45</v>
      </c>
      <c r="D55" s="21">
        <v>227.5</v>
      </c>
      <c r="E55" s="163" t="s">
        <v>40</v>
      </c>
      <c r="F55" s="22"/>
      <c r="G55" s="22"/>
      <c r="H55" s="17"/>
      <c r="I55" s="17"/>
    </row>
    <row r="56" spans="1:9" ht="78.75" x14ac:dyDescent="0.2">
      <c r="A56" s="22">
        <v>8</v>
      </c>
      <c r="B56" s="16" t="s">
        <v>127</v>
      </c>
      <c r="C56" s="16" t="s">
        <v>129</v>
      </c>
      <c r="D56" s="21">
        <v>135.5</v>
      </c>
      <c r="E56" s="163" t="s">
        <v>128</v>
      </c>
      <c r="F56" s="22"/>
      <c r="G56" s="22"/>
      <c r="H56" s="17"/>
      <c r="I56" s="17"/>
    </row>
    <row r="57" spans="1:9" ht="33.75" x14ac:dyDescent="0.2">
      <c r="A57" s="22">
        <v>9</v>
      </c>
      <c r="B57" s="16" t="s">
        <v>125</v>
      </c>
      <c r="C57" s="16" t="s">
        <v>126</v>
      </c>
      <c r="D57" s="21">
        <v>130</v>
      </c>
      <c r="E57" s="163" t="s">
        <v>40</v>
      </c>
      <c r="F57" s="22"/>
      <c r="G57" s="22"/>
      <c r="H57" s="17"/>
      <c r="I57" s="17"/>
    </row>
    <row r="58" spans="1:9" ht="45" x14ac:dyDescent="0.2">
      <c r="A58" s="22">
        <v>10</v>
      </c>
      <c r="B58" s="16" t="s">
        <v>80</v>
      </c>
      <c r="C58" s="16" t="s">
        <v>134</v>
      </c>
      <c r="D58" s="21">
        <v>172.5</v>
      </c>
      <c r="E58" s="163" t="s">
        <v>29</v>
      </c>
      <c r="F58" s="22"/>
      <c r="G58" s="22"/>
      <c r="H58" s="17"/>
      <c r="I58" s="17"/>
    </row>
    <row r="59" spans="1:9" ht="33.75" x14ac:dyDescent="0.2">
      <c r="A59" s="22">
        <v>11</v>
      </c>
      <c r="B59" s="16" t="s">
        <v>81</v>
      </c>
      <c r="C59" s="16" t="s">
        <v>133</v>
      </c>
      <c r="D59" s="21">
        <v>650</v>
      </c>
      <c r="E59" s="163" t="s">
        <v>25</v>
      </c>
      <c r="F59" s="22"/>
      <c r="G59" s="22"/>
      <c r="H59" s="17"/>
      <c r="I59" s="17"/>
    </row>
    <row r="60" spans="1:9" ht="15" x14ac:dyDescent="0.2">
      <c r="A60" s="24"/>
      <c r="B60" s="10"/>
      <c r="C60" s="11" t="s">
        <v>30</v>
      </c>
      <c r="D60" s="23"/>
      <c r="E60" s="10"/>
      <c r="F60" s="24"/>
      <c r="G60" s="24"/>
      <c r="H60" s="15"/>
      <c r="I60" s="15"/>
    </row>
    <row r="62" spans="1:9" ht="15" x14ac:dyDescent="0.2">
      <c r="A62" s="24"/>
      <c r="B62" s="10"/>
      <c r="C62" s="11" t="s">
        <v>312</v>
      </c>
    </row>
    <row r="63" spans="1:9" ht="22.5" x14ac:dyDescent="0.2">
      <c r="A63" s="20" t="s">
        <v>16</v>
      </c>
      <c r="B63" s="11" t="s">
        <v>17</v>
      </c>
      <c r="C63" s="11" t="s">
        <v>18</v>
      </c>
      <c r="D63" s="19" t="s">
        <v>19</v>
      </c>
      <c r="E63" s="166" t="s">
        <v>20</v>
      </c>
      <c r="F63" s="20" t="s">
        <v>21</v>
      </c>
      <c r="G63" s="20" t="s">
        <v>22</v>
      </c>
      <c r="H63" s="15" t="s">
        <v>23</v>
      </c>
      <c r="I63" s="15" t="s">
        <v>24</v>
      </c>
    </row>
    <row r="64" spans="1:9" ht="33.75" x14ac:dyDescent="0.2">
      <c r="A64" s="22">
        <v>1</v>
      </c>
      <c r="B64" s="16" t="s">
        <v>38</v>
      </c>
      <c r="C64" s="16" t="s">
        <v>39</v>
      </c>
      <c r="D64" s="21">
        <v>171</v>
      </c>
      <c r="E64" s="163" t="s">
        <v>40</v>
      </c>
      <c r="F64" s="22"/>
      <c r="G64" s="22"/>
      <c r="H64" s="17"/>
      <c r="I64" s="17"/>
    </row>
    <row r="65" spans="1:11" ht="22.5" x14ac:dyDescent="0.2">
      <c r="A65" s="22">
        <v>2</v>
      </c>
      <c r="B65" s="16" t="s">
        <v>123</v>
      </c>
      <c r="C65" s="16" t="s">
        <v>124</v>
      </c>
      <c r="D65" s="21">
        <v>171</v>
      </c>
      <c r="E65" s="163" t="s">
        <v>40</v>
      </c>
      <c r="F65" s="22"/>
      <c r="G65" s="22"/>
      <c r="H65" s="17"/>
      <c r="I65" s="17"/>
    </row>
    <row r="66" spans="1:11" x14ac:dyDescent="0.2">
      <c r="A66" s="22">
        <v>3</v>
      </c>
      <c r="B66" s="129" t="s">
        <v>493</v>
      </c>
      <c r="C66" s="129" t="s">
        <v>494</v>
      </c>
      <c r="D66" s="21">
        <v>1</v>
      </c>
      <c r="E66" s="163" t="s">
        <v>83</v>
      </c>
      <c r="F66" s="22"/>
      <c r="G66" s="22"/>
      <c r="H66" s="17"/>
      <c r="I66" s="17"/>
    </row>
    <row r="67" spans="1:11" ht="56.25" x14ac:dyDescent="0.2">
      <c r="A67" s="22">
        <v>4</v>
      </c>
      <c r="B67" s="16" t="s">
        <v>42</v>
      </c>
      <c r="C67" s="16" t="s">
        <v>43</v>
      </c>
      <c r="D67" s="21">
        <v>57</v>
      </c>
      <c r="E67" s="163" t="s">
        <v>40</v>
      </c>
      <c r="F67" s="22"/>
      <c r="G67" s="22"/>
      <c r="H67" s="17"/>
      <c r="I67" s="17"/>
    </row>
    <row r="68" spans="1:11" ht="33.75" x14ac:dyDescent="0.2">
      <c r="A68" s="22">
        <v>5</v>
      </c>
      <c r="B68" s="16" t="s">
        <v>130</v>
      </c>
      <c r="C68" s="16" t="s">
        <v>131</v>
      </c>
      <c r="D68" s="21">
        <v>103</v>
      </c>
      <c r="E68" s="163" t="s">
        <v>25</v>
      </c>
      <c r="F68" s="22"/>
      <c r="G68" s="22"/>
      <c r="H68" s="17"/>
      <c r="I68" s="17"/>
    </row>
    <row r="69" spans="1:11" ht="22.5" x14ac:dyDescent="0.2">
      <c r="A69" s="22">
        <v>6</v>
      </c>
      <c r="B69" s="16" t="s">
        <v>44</v>
      </c>
      <c r="C69" s="16" t="s">
        <v>45</v>
      </c>
      <c r="D69" s="21">
        <v>133</v>
      </c>
      <c r="E69" s="163" t="s">
        <v>40</v>
      </c>
      <c r="F69" s="22"/>
      <c r="G69" s="22"/>
      <c r="H69" s="17"/>
      <c r="I69" s="17"/>
    </row>
    <row r="70" spans="1:11" ht="33.75" x14ac:dyDescent="0.2">
      <c r="A70" s="22">
        <v>7</v>
      </c>
      <c r="B70" s="16" t="s">
        <v>125</v>
      </c>
      <c r="C70" s="16" t="s">
        <v>126</v>
      </c>
      <c r="D70" s="21">
        <v>76</v>
      </c>
      <c r="E70" s="163" t="s">
        <v>40</v>
      </c>
      <c r="F70" s="22"/>
      <c r="G70" s="22"/>
      <c r="H70" s="17"/>
      <c r="I70" s="17"/>
    </row>
    <row r="71" spans="1:11" ht="45" x14ac:dyDescent="0.2">
      <c r="A71" s="22">
        <v>8</v>
      </c>
      <c r="B71" s="16" t="s">
        <v>80</v>
      </c>
      <c r="C71" s="16" t="s">
        <v>134</v>
      </c>
      <c r="D71" s="21">
        <v>103</v>
      </c>
      <c r="E71" s="163" t="s">
        <v>29</v>
      </c>
      <c r="F71" s="22"/>
      <c r="G71" s="22"/>
      <c r="H71" s="17"/>
      <c r="I71" s="17"/>
    </row>
    <row r="72" spans="1:11" ht="33.75" x14ac:dyDescent="0.2">
      <c r="A72" s="22">
        <v>9</v>
      </c>
      <c r="B72" s="16" t="s">
        <v>81</v>
      </c>
      <c r="C72" s="16" t="s">
        <v>133</v>
      </c>
      <c r="D72" s="21">
        <v>380</v>
      </c>
      <c r="E72" s="163" t="s">
        <v>25</v>
      </c>
      <c r="F72" s="22"/>
      <c r="G72" s="22"/>
      <c r="H72" s="17"/>
      <c r="I72" s="17"/>
    </row>
    <row r="73" spans="1:11" ht="15" x14ac:dyDescent="0.2">
      <c r="A73" s="24"/>
      <c r="B73" s="10"/>
      <c r="C73" s="11" t="s">
        <v>30</v>
      </c>
      <c r="D73" s="23"/>
      <c r="E73" s="10"/>
      <c r="F73" s="24"/>
      <c r="G73" s="24"/>
      <c r="H73" s="15"/>
      <c r="I73" s="15"/>
    </row>
    <row r="75" spans="1:11" ht="15" x14ac:dyDescent="0.2">
      <c r="A75" s="24"/>
      <c r="B75" s="10"/>
      <c r="C75" s="90" t="s">
        <v>417</v>
      </c>
    </row>
    <row r="76" spans="1:11" ht="22.5" x14ac:dyDescent="0.2">
      <c r="A76" s="20" t="s">
        <v>16</v>
      </c>
      <c r="B76" s="11" t="s">
        <v>17</v>
      </c>
      <c r="C76" s="11" t="s">
        <v>18</v>
      </c>
      <c r="D76" s="19" t="s">
        <v>19</v>
      </c>
      <c r="E76" s="166" t="s">
        <v>20</v>
      </c>
      <c r="F76" s="20" t="s">
        <v>21</v>
      </c>
      <c r="G76" s="20" t="s">
        <v>22</v>
      </c>
      <c r="H76" s="15" t="s">
        <v>23</v>
      </c>
      <c r="I76" s="15" t="s">
        <v>24</v>
      </c>
    </row>
    <row r="77" spans="1:11" ht="45" x14ac:dyDescent="0.2">
      <c r="A77" s="63">
        <v>1</v>
      </c>
      <c r="B77" s="86" t="s">
        <v>418</v>
      </c>
      <c r="C77" s="86" t="s">
        <v>419</v>
      </c>
      <c r="D77" s="21">
        <v>127</v>
      </c>
      <c r="E77" s="163" t="s">
        <v>25</v>
      </c>
      <c r="F77" s="22"/>
      <c r="G77" s="22"/>
      <c r="H77" s="17"/>
      <c r="I77" s="17"/>
    </row>
    <row r="78" spans="1:11" s="38" customFormat="1" ht="33.75" x14ac:dyDescent="0.2">
      <c r="A78" s="63">
        <v>2</v>
      </c>
      <c r="B78" s="52" t="s">
        <v>148</v>
      </c>
      <c r="C78" s="52" t="s">
        <v>149</v>
      </c>
      <c r="D78" s="64">
        <v>127</v>
      </c>
      <c r="E78" s="52" t="s">
        <v>25</v>
      </c>
      <c r="F78" s="63"/>
      <c r="G78" s="63"/>
      <c r="H78" s="53"/>
      <c r="I78" s="53"/>
      <c r="J78" s="67"/>
      <c r="K78" s="67"/>
    </row>
    <row r="79" spans="1:11" s="38" customFormat="1" ht="56.25" x14ac:dyDescent="0.2">
      <c r="A79" s="63">
        <v>3</v>
      </c>
      <c r="B79" s="52" t="s">
        <v>420</v>
      </c>
      <c r="C79" s="52" t="s">
        <v>421</v>
      </c>
      <c r="D79" s="64">
        <v>127</v>
      </c>
      <c r="E79" s="52" t="s">
        <v>25</v>
      </c>
      <c r="F79" s="63"/>
      <c r="G79" s="63"/>
      <c r="H79" s="53"/>
      <c r="I79" s="53"/>
      <c r="J79" s="67"/>
      <c r="K79" s="67"/>
    </row>
    <row r="80" spans="1:11" s="38" customFormat="1" ht="56.25" x14ac:dyDescent="0.2">
      <c r="A80" s="63">
        <v>4</v>
      </c>
      <c r="B80" s="52" t="s">
        <v>158</v>
      </c>
      <c r="C80" s="52" t="s">
        <v>159</v>
      </c>
      <c r="D80" s="64">
        <v>127</v>
      </c>
      <c r="E80" s="52" t="s">
        <v>25</v>
      </c>
      <c r="F80" s="63"/>
      <c r="G80" s="63"/>
      <c r="H80" s="53"/>
      <c r="I80" s="53"/>
      <c r="J80" s="67"/>
      <c r="K80" s="67"/>
    </row>
    <row r="81" spans="1:11" s="38" customFormat="1" ht="45" x14ac:dyDescent="0.2">
      <c r="A81" s="63">
        <v>5</v>
      </c>
      <c r="B81" s="52" t="s">
        <v>160</v>
      </c>
      <c r="C81" s="52" t="s">
        <v>161</v>
      </c>
      <c r="D81" s="64">
        <v>127</v>
      </c>
      <c r="E81" s="52" t="s">
        <v>25</v>
      </c>
      <c r="F81" s="63"/>
      <c r="G81" s="63"/>
      <c r="H81" s="53"/>
      <c r="I81" s="53"/>
      <c r="J81" s="67"/>
      <c r="K81" s="67"/>
    </row>
    <row r="82" spans="1:11" s="38" customFormat="1" ht="33.75" x14ac:dyDescent="0.2">
      <c r="A82" s="63">
        <v>6</v>
      </c>
      <c r="B82" s="52" t="s">
        <v>150</v>
      </c>
      <c r="C82" s="52" t="s">
        <v>151</v>
      </c>
      <c r="D82" s="64">
        <v>127</v>
      </c>
      <c r="E82" s="52" t="s">
        <v>25</v>
      </c>
      <c r="F82" s="63"/>
      <c r="G82" s="63"/>
      <c r="H82" s="53"/>
      <c r="I82" s="53"/>
      <c r="J82" s="67"/>
      <c r="K82" s="67"/>
    </row>
    <row r="83" spans="1:11" s="38" customFormat="1" ht="78.75" x14ac:dyDescent="0.2">
      <c r="A83" s="63">
        <v>7</v>
      </c>
      <c r="B83" s="52" t="s">
        <v>247</v>
      </c>
      <c r="C83" s="52" t="s">
        <v>248</v>
      </c>
      <c r="D83" s="64">
        <v>127</v>
      </c>
      <c r="E83" s="52" t="s">
        <v>25</v>
      </c>
      <c r="F83" s="63"/>
      <c r="G83" s="63"/>
      <c r="H83" s="53"/>
      <c r="I83" s="53"/>
      <c r="J83" s="67"/>
      <c r="K83" s="67"/>
    </row>
    <row r="84" spans="1:11" ht="33.75" x14ac:dyDescent="0.2">
      <c r="A84" s="63">
        <v>8</v>
      </c>
      <c r="B84" s="86" t="s">
        <v>422</v>
      </c>
      <c r="C84" s="86" t="s">
        <v>424</v>
      </c>
      <c r="D84" s="21">
        <v>2</v>
      </c>
      <c r="E84" s="163" t="s">
        <v>40</v>
      </c>
      <c r="F84" s="22"/>
      <c r="G84" s="22"/>
      <c r="H84" s="17"/>
      <c r="I84" s="17"/>
    </row>
    <row r="85" spans="1:11" ht="33.75" x14ac:dyDescent="0.2">
      <c r="A85" s="63">
        <v>9</v>
      </c>
      <c r="B85" s="86" t="s">
        <v>423</v>
      </c>
      <c r="C85" s="129" t="s">
        <v>482</v>
      </c>
      <c r="D85" s="21">
        <v>20</v>
      </c>
      <c r="E85" s="163" t="s">
        <v>25</v>
      </c>
      <c r="F85" s="22"/>
      <c r="G85" s="22"/>
      <c r="H85" s="17"/>
      <c r="I85" s="17"/>
    </row>
    <row r="86" spans="1:11" s="38" customFormat="1" ht="33.75" x14ac:dyDescent="0.2">
      <c r="A86" s="63">
        <v>10</v>
      </c>
      <c r="B86" s="52" t="s">
        <v>51</v>
      </c>
      <c r="C86" s="52" t="s">
        <v>84</v>
      </c>
      <c r="D86" s="64">
        <v>0.1</v>
      </c>
      <c r="E86" s="52" t="s">
        <v>52</v>
      </c>
      <c r="F86" s="63"/>
      <c r="G86" s="63"/>
      <c r="H86" s="53"/>
      <c r="I86" s="53"/>
      <c r="J86" s="66"/>
      <c r="K86" s="67"/>
    </row>
    <row r="87" spans="1:11" s="38" customFormat="1" ht="33.75" x14ac:dyDescent="0.2">
      <c r="A87" s="63">
        <v>11</v>
      </c>
      <c r="B87" s="52" t="s">
        <v>53</v>
      </c>
      <c r="C87" s="52" t="s">
        <v>85</v>
      </c>
      <c r="D87" s="64">
        <v>0.2</v>
      </c>
      <c r="E87" s="52" t="s">
        <v>52</v>
      </c>
      <c r="F87" s="63"/>
      <c r="G87" s="63"/>
      <c r="H87" s="53"/>
      <c r="I87" s="53"/>
      <c r="J87" s="66"/>
      <c r="K87" s="67"/>
    </row>
    <row r="88" spans="1:11" s="38" customFormat="1" ht="57.75" x14ac:dyDescent="0.2">
      <c r="A88" s="63">
        <v>12</v>
      </c>
      <c r="B88" s="52" t="s">
        <v>56</v>
      </c>
      <c r="C88" s="52" t="s">
        <v>221</v>
      </c>
      <c r="D88" s="64">
        <v>2</v>
      </c>
      <c r="E88" s="52" t="s">
        <v>40</v>
      </c>
      <c r="F88" s="63"/>
      <c r="G88" s="63"/>
      <c r="H88" s="53"/>
      <c r="I88" s="53"/>
      <c r="J88" s="67"/>
      <c r="K88" s="67"/>
    </row>
    <row r="89" spans="1:11" ht="33.75" x14ac:dyDescent="0.2">
      <c r="A89" s="63">
        <v>13</v>
      </c>
      <c r="B89" s="86" t="s">
        <v>428</v>
      </c>
      <c r="C89" s="86" t="s">
        <v>425</v>
      </c>
      <c r="D89" s="21">
        <v>127</v>
      </c>
      <c r="E89" s="163" t="s">
        <v>128</v>
      </c>
      <c r="F89" s="22"/>
      <c r="G89" s="22"/>
      <c r="H89" s="17"/>
      <c r="I89" s="17"/>
    </row>
    <row r="90" spans="1:11" ht="45" x14ac:dyDescent="0.2">
      <c r="A90" s="63">
        <v>14</v>
      </c>
      <c r="B90" s="86" t="s">
        <v>429</v>
      </c>
      <c r="C90" s="86" t="s">
        <v>427</v>
      </c>
      <c r="D90" s="21">
        <v>1</v>
      </c>
      <c r="E90" s="163" t="s">
        <v>28</v>
      </c>
      <c r="F90" s="22"/>
      <c r="G90" s="22"/>
      <c r="H90" s="17"/>
      <c r="I90" s="17"/>
    </row>
    <row r="91" spans="1:11" ht="45" x14ac:dyDescent="0.2">
      <c r="A91" s="63">
        <v>15</v>
      </c>
      <c r="B91" s="86" t="s">
        <v>429</v>
      </c>
      <c r="C91" s="86" t="s">
        <v>426</v>
      </c>
      <c r="D91" s="21">
        <v>2</v>
      </c>
      <c r="E91" s="163" t="s">
        <v>28</v>
      </c>
      <c r="F91" s="22"/>
      <c r="G91" s="22"/>
      <c r="H91" s="17"/>
      <c r="I91" s="17"/>
    </row>
    <row r="92" spans="1:11" ht="56.25" x14ac:dyDescent="0.2">
      <c r="A92" s="63">
        <v>16</v>
      </c>
      <c r="B92" s="86" t="s">
        <v>430</v>
      </c>
      <c r="C92" s="86" t="s">
        <v>431</v>
      </c>
      <c r="D92" s="21">
        <v>152.4</v>
      </c>
      <c r="E92" s="163" t="s">
        <v>25</v>
      </c>
      <c r="F92" s="22"/>
      <c r="G92" s="22"/>
      <c r="H92" s="17"/>
      <c r="I92" s="17"/>
    </row>
    <row r="93" spans="1:11" ht="15" x14ac:dyDescent="0.2">
      <c r="A93" s="24"/>
      <c r="B93" s="10"/>
      <c r="C93" s="11" t="s">
        <v>30</v>
      </c>
      <c r="D93" s="23"/>
      <c r="E93" s="10"/>
      <c r="F93" s="24"/>
      <c r="G93" s="24"/>
      <c r="H93" s="15"/>
      <c r="I93" s="15"/>
    </row>
    <row r="95" spans="1:11" ht="15" x14ac:dyDescent="0.2">
      <c r="A95" s="24"/>
      <c r="B95" s="10"/>
      <c r="C95" s="125" t="s">
        <v>480</v>
      </c>
    </row>
    <row r="96" spans="1:11" ht="22.5" x14ac:dyDescent="0.2">
      <c r="A96" s="20" t="s">
        <v>16</v>
      </c>
      <c r="B96" s="11" t="s">
        <v>17</v>
      </c>
      <c r="C96" s="11" t="s">
        <v>18</v>
      </c>
      <c r="D96" s="19" t="s">
        <v>19</v>
      </c>
      <c r="E96" s="166" t="s">
        <v>20</v>
      </c>
      <c r="F96" s="20" t="s">
        <v>21</v>
      </c>
      <c r="G96" s="20" t="s">
        <v>22</v>
      </c>
      <c r="H96" s="15" t="s">
        <v>23</v>
      </c>
      <c r="I96" s="15" t="s">
        <v>24</v>
      </c>
    </row>
    <row r="97" spans="1:10" ht="22.5" x14ac:dyDescent="0.2">
      <c r="A97" s="22">
        <v>1</v>
      </c>
      <c r="B97" s="52" t="s">
        <v>290</v>
      </c>
      <c r="C97" s="52" t="s">
        <v>441</v>
      </c>
      <c r="D97" s="64">
        <v>31</v>
      </c>
      <c r="E97" s="52" t="s">
        <v>29</v>
      </c>
      <c r="F97" s="63"/>
      <c r="G97" s="63"/>
      <c r="H97" s="17"/>
      <c r="I97" s="17"/>
      <c r="J97" s="126"/>
    </row>
    <row r="98" spans="1:10" ht="22.5" x14ac:dyDescent="0.2">
      <c r="A98" s="22">
        <v>2</v>
      </c>
      <c r="B98" s="52" t="s">
        <v>290</v>
      </c>
      <c r="C98" s="52" t="s">
        <v>481</v>
      </c>
      <c r="D98" s="64">
        <v>31</v>
      </c>
      <c r="E98" s="52" t="s">
        <v>29</v>
      </c>
      <c r="F98" s="63"/>
      <c r="G98" s="63"/>
      <c r="H98" s="17"/>
      <c r="I98" s="17"/>
      <c r="J98" s="126"/>
    </row>
    <row r="99" spans="1:10" ht="46.5" x14ac:dyDescent="0.2">
      <c r="A99" s="22">
        <v>3</v>
      </c>
      <c r="B99" s="52" t="s">
        <v>41</v>
      </c>
      <c r="C99" s="52" t="s">
        <v>219</v>
      </c>
      <c r="D99" s="64">
        <v>20</v>
      </c>
      <c r="E99" s="52" t="s">
        <v>40</v>
      </c>
      <c r="F99" s="63"/>
      <c r="G99" s="63"/>
      <c r="H99" s="17"/>
      <c r="I99" s="17"/>
      <c r="J99" s="126"/>
    </row>
    <row r="100" spans="1:10" ht="22.5" x14ac:dyDescent="0.2">
      <c r="A100" s="22">
        <v>4</v>
      </c>
      <c r="B100" s="52" t="s">
        <v>123</v>
      </c>
      <c r="C100" s="52" t="s">
        <v>124</v>
      </c>
      <c r="D100" s="64">
        <v>20</v>
      </c>
      <c r="E100" s="52" t="s">
        <v>40</v>
      </c>
      <c r="F100" s="63"/>
      <c r="G100" s="63"/>
      <c r="H100" s="17"/>
      <c r="I100" s="17"/>
      <c r="J100" s="126"/>
    </row>
    <row r="101" spans="1:10" ht="33.75" x14ac:dyDescent="0.2">
      <c r="A101" s="22">
        <v>5</v>
      </c>
      <c r="B101" s="86" t="s">
        <v>423</v>
      </c>
      <c r="C101" s="124" t="s">
        <v>482</v>
      </c>
      <c r="D101" s="21">
        <v>60</v>
      </c>
      <c r="E101" s="163" t="s">
        <v>25</v>
      </c>
      <c r="F101" s="22"/>
      <c r="G101" s="22"/>
      <c r="H101" s="17"/>
      <c r="I101" s="17"/>
      <c r="J101" s="126"/>
    </row>
    <row r="102" spans="1:10" ht="33.75" x14ac:dyDescent="0.2">
      <c r="A102" s="22">
        <v>6</v>
      </c>
      <c r="B102" s="52" t="s">
        <v>51</v>
      </c>
      <c r="C102" s="52" t="s">
        <v>84</v>
      </c>
      <c r="D102" s="64">
        <v>0.3</v>
      </c>
      <c r="E102" s="52" t="s">
        <v>52</v>
      </c>
      <c r="F102" s="63"/>
      <c r="G102" s="63"/>
      <c r="H102" s="17"/>
      <c r="I102" s="17"/>
      <c r="J102" s="126"/>
    </row>
    <row r="103" spans="1:10" ht="33.75" x14ac:dyDescent="0.2">
      <c r="A103" s="22">
        <v>7</v>
      </c>
      <c r="B103" s="52" t="s">
        <v>53</v>
      </c>
      <c r="C103" s="52" t="s">
        <v>85</v>
      </c>
      <c r="D103" s="64">
        <v>0.4</v>
      </c>
      <c r="E103" s="52" t="s">
        <v>52</v>
      </c>
      <c r="F103" s="63"/>
      <c r="G103" s="63"/>
      <c r="H103" s="17"/>
      <c r="I103" s="17"/>
      <c r="J103" s="126"/>
    </row>
    <row r="104" spans="1:10" ht="57.75" x14ac:dyDescent="0.2">
      <c r="A104" s="22">
        <v>8</v>
      </c>
      <c r="B104" s="52" t="s">
        <v>56</v>
      </c>
      <c r="C104" s="52" t="s">
        <v>221</v>
      </c>
      <c r="D104" s="64">
        <v>7</v>
      </c>
      <c r="E104" s="52" t="s">
        <v>40</v>
      </c>
      <c r="F104" s="63"/>
      <c r="G104" s="63"/>
      <c r="H104" s="17"/>
      <c r="I104" s="17"/>
      <c r="J104" s="126"/>
    </row>
    <row r="105" spans="1:10" ht="67.5" x14ac:dyDescent="0.2">
      <c r="A105" s="22">
        <v>9</v>
      </c>
      <c r="B105" s="121" t="s">
        <v>437</v>
      </c>
      <c r="C105" s="121" t="s">
        <v>438</v>
      </c>
      <c r="D105" s="21">
        <v>56.5</v>
      </c>
      <c r="E105" s="163" t="s">
        <v>128</v>
      </c>
      <c r="F105" s="22"/>
      <c r="G105" s="22"/>
      <c r="H105" s="17"/>
      <c r="I105" s="17"/>
      <c r="J105" s="126"/>
    </row>
    <row r="106" spans="1:10" ht="33.75" x14ac:dyDescent="0.2">
      <c r="A106" s="22">
        <v>10</v>
      </c>
      <c r="B106" s="121" t="s">
        <v>439</v>
      </c>
      <c r="C106" s="121" t="s">
        <v>440</v>
      </c>
      <c r="D106" s="21">
        <v>170</v>
      </c>
      <c r="E106" s="163" t="s">
        <v>40</v>
      </c>
      <c r="F106" s="22"/>
      <c r="G106" s="22"/>
      <c r="H106" s="17"/>
      <c r="I106" s="17"/>
      <c r="J106" s="126"/>
    </row>
    <row r="107" spans="1:10" x14ac:dyDescent="0.2">
      <c r="A107" s="22"/>
      <c r="B107" s="16"/>
      <c r="C107" s="16"/>
      <c r="D107" s="21"/>
      <c r="E107" s="163"/>
      <c r="F107" s="22"/>
      <c r="G107" s="22"/>
      <c r="H107" s="17"/>
      <c r="I107" s="17"/>
    </row>
    <row r="108" spans="1:10" ht="15" x14ac:dyDescent="0.2">
      <c r="A108" s="24"/>
      <c r="B108" s="10"/>
      <c r="C108" s="11" t="s">
        <v>30</v>
      </c>
      <c r="D108" s="23"/>
      <c r="E108" s="10"/>
      <c r="F108" s="24"/>
      <c r="G108" s="24"/>
      <c r="H108" s="15"/>
      <c r="I108" s="15"/>
    </row>
    <row r="110" spans="1:10" ht="15" x14ac:dyDescent="0.2">
      <c r="A110" s="24"/>
      <c r="B110" s="10"/>
      <c r="C110" s="122" t="s">
        <v>443</v>
      </c>
    </row>
    <row r="111" spans="1:10" ht="22.5" x14ac:dyDescent="0.2">
      <c r="A111" s="20" t="s">
        <v>16</v>
      </c>
      <c r="B111" s="122" t="s">
        <v>17</v>
      </c>
      <c r="C111" s="122" t="s">
        <v>18</v>
      </c>
      <c r="D111" s="19" t="s">
        <v>19</v>
      </c>
      <c r="E111" s="166" t="s">
        <v>20</v>
      </c>
      <c r="F111" s="20" t="s">
        <v>21</v>
      </c>
      <c r="G111" s="20" t="s">
        <v>22</v>
      </c>
      <c r="H111" s="15" t="s">
        <v>23</v>
      </c>
      <c r="I111" s="15" t="s">
        <v>24</v>
      </c>
    </row>
    <row r="112" spans="1:10" ht="22.5" x14ac:dyDescent="0.2">
      <c r="A112" s="22">
        <v>1</v>
      </c>
      <c r="B112" s="52" t="s">
        <v>444</v>
      </c>
      <c r="C112" s="52" t="s">
        <v>442</v>
      </c>
      <c r="D112" s="64">
        <v>1</v>
      </c>
      <c r="E112" s="52" t="s">
        <v>83</v>
      </c>
      <c r="F112" s="63"/>
      <c r="G112" s="63"/>
      <c r="H112" s="17"/>
      <c r="I112" s="17"/>
      <c r="J112" s="126"/>
    </row>
    <row r="113" spans="1:11" ht="33.75" x14ac:dyDescent="0.2">
      <c r="A113" s="22">
        <v>2</v>
      </c>
      <c r="B113" s="123" t="s">
        <v>38</v>
      </c>
      <c r="C113" s="123" t="s">
        <v>39</v>
      </c>
      <c r="D113" s="21">
        <v>6</v>
      </c>
      <c r="E113" s="163" t="s">
        <v>40</v>
      </c>
      <c r="F113" s="22"/>
      <c r="G113" s="22"/>
      <c r="H113" s="17"/>
      <c r="I113" s="17"/>
      <c r="J113" s="126"/>
    </row>
    <row r="114" spans="1:11" s="38" customFormat="1" ht="46.5" x14ac:dyDescent="0.2">
      <c r="A114" s="22">
        <v>3</v>
      </c>
      <c r="B114" s="52" t="s">
        <v>41</v>
      </c>
      <c r="C114" s="52" t="s">
        <v>219</v>
      </c>
      <c r="D114" s="64">
        <v>2.5</v>
      </c>
      <c r="E114" s="52" t="s">
        <v>40</v>
      </c>
      <c r="F114" s="63"/>
      <c r="G114" s="63"/>
      <c r="H114" s="53"/>
      <c r="I114" s="53"/>
      <c r="J114" s="67"/>
      <c r="K114" s="67"/>
    </row>
    <row r="115" spans="1:11" s="38" customFormat="1" ht="22.5" x14ac:dyDescent="0.2">
      <c r="A115" s="22">
        <v>4</v>
      </c>
      <c r="B115" s="52" t="s">
        <v>50</v>
      </c>
      <c r="C115" s="52" t="s">
        <v>459</v>
      </c>
      <c r="D115" s="64">
        <v>2.5</v>
      </c>
      <c r="E115" s="52" t="s">
        <v>40</v>
      </c>
      <c r="F115" s="63"/>
      <c r="G115" s="63"/>
      <c r="H115" s="53"/>
      <c r="I115" s="53"/>
      <c r="J115" s="79"/>
      <c r="K115" s="67"/>
    </row>
    <row r="116" spans="1:11" ht="22.5" x14ac:dyDescent="0.2">
      <c r="A116" s="22">
        <v>5</v>
      </c>
      <c r="B116" s="123" t="s">
        <v>123</v>
      </c>
      <c r="C116" s="123" t="s">
        <v>124</v>
      </c>
      <c r="D116" s="21">
        <v>8.5</v>
      </c>
      <c r="E116" s="163" t="s">
        <v>40</v>
      </c>
      <c r="F116" s="22"/>
      <c r="G116" s="22"/>
      <c r="H116" s="17"/>
      <c r="I116" s="17"/>
      <c r="J116" s="126"/>
    </row>
    <row r="117" spans="1:11" ht="56.25" x14ac:dyDescent="0.2">
      <c r="A117" s="22">
        <v>6</v>
      </c>
      <c r="B117" s="123" t="s">
        <v>42</v>
      </c>
      <c r="C117" s="123" t="s">
        <v>43</v>
      </c>
      <c r="D117" s="21">
        <v>2</v>
      </c>
      <c r="E117" s="163" t="s">
        <v>40</v>
      </c>
      <c r="F117" s="22"/>
      <c r="G117" s="22"/>
      <c r="H117" s="17"/>
      <c r="I117" s="17"/>
      <c r="J117" s="126"/>
    </row>
    <row r="118" spans="1:11" ht="33.75" x14ac:dyDescent="0.2">
      <c r="A118" s="22">
        <v>7</v>
      </c>
      <c r="B118" s="123" t="s">
        <v>130</v>
      </c>
      <c r="C118" s="123" t="s">
        <v>131</v>
      </c>
      <c r="D118" s="21">
        <v>18</v>
      </c>
      <c r="E118" s="163" t="s">
        <v>25</v>
      </c>
      <c r="F118" s="22"/>
      <c r="G118" s="22"/>
      <c r="H118" s="17"/>
      <c r="I118" s="17"/>
      <c r="J118" s="126"/>
    </row>
    <row r="119" spans="1:11" ht="22.5" x14ac:dyDescent="0.2">
      <c r="A119" s="22">
        <v>8</v>
      </c>
      <c r="B119" s="123" t="s">
        <v>44</v>
      </c>
      <c r="C119" s="123" t="s">
        <v>45</v>
      </c>
      <c r="D119" s="21">
        <v>5</v>
      </c>
      <c r="E119" s="163" t="s">
        <v>40</v>
      </c>
      <c r="F119" s="22"/>
      <c r="G119" s="22"/>
      <c r="H119" s="17"/>
      <c r="I119" s="17"/>
      <c r="J119" s="126"/>
    </row>
    <row r="120" spans="1:11" ht="33.75" x14ac:dyDescent="0.2">
      <c r="A120" s="22">
        <v>9</v>
      </c>
      <c r="B120" s="123" t="s">
        <v>125</v>
      </c>
      <c r="C120" s="123" t="s">
        <v>126</v>
      </c>
      <c r="D120" s="21">
        <v>4</v>
      </c>
      <c r="E120" s="163" t="s">
        <v>40</v>
      </c>
      <c r="F120" s="22"/>
      <c r="G120" s="22"/>
      <c r="H120" s="17"/>
      <c r="I120" s="17"/>
      <c r="J120" s="126"/>
    </row>
    <row r="121" spans="1:11" ht="56.25" x14ac:dyDescent="0.2">
      <c r="A121" s="22">
        <v>10</v>
      </c>
      <c r="B121" s="52" t="s">
        <v>58</v>
      </c>
      <c r="C121" s="52" t="s">
        <v>86</v>
      </c>
      <c r="D121" s="64">
        <v>3</v>
      </c>
      <c r="E121" s="52" t="s">
        <v>40</v>
      </c>
      <c r="F121" s="63"/>
      <c r="G121" s="63"/>
      <c r="H121" s="17"/>
      <c r="I121" s="17"/>
      <c r="J121" s="126"/>
    </row>
    <row r="122" spans="1:11" ht="46.5" x14ac:dyDescent="0.2">
      <c r="A122" s="22">
        <v>11</v>
      </c>
      <c r="B122" s="52" t="s">
        <v>60</v>
      </c>
      <c r="C122" s="52" t="s">
        <v>224</v>
      </c>
      <c r="D122" s="64">
        <v>25</v>
      </c>
      <c r="E122" s="52" t="s">
        <v>25</v>
      </c>
      <c r="F122" s="63"/>
      <c r="G122" s="63"/>
      <c r="H122" s="17"/>
      <c r="I122" s="17"/>
      <c r="J122" s="126"/>
    </row>
    <row r="123" spans="1:11" ht="46.5" x14ac:dyDescent="0.2">
      <c r="A123" s="22">
        <v>12</v>
      </c>
      <c r="B123" s="52" t="s">
        <v>457</v>
      </c>
      <c r="C123" s="52" t="s">
        <v>458</v>
      </c>
      <c r="D123" s="64">
        <v>42</v>
      </c>
      <c r="E123" s="52" t="s">
        <v>25</v>
      </c>
      <c r="F123" s="63"/>
      <c r="G123" s="63"/>
      <c r="H123" s="17"/>
      <c r="I123" s="17"/>
      <c r="J123" s="126"/>
    </row>
    <row r="124" spans="1:11" ht="22.5" x14ac:dyDescent="0.2">
      <c r="A124" s="22">
        <v>13</v>
      </c>
      <c r="B124" s="52" t="s">
        <v>61</v>
      </c>
      <c r="C124" s="52" t="s">
        <v>62</v>
      </c>
      <c r="D124" s="64">
        <v>25</v>
      </c>
      <c r="E124" s="52" t="s">
        <v>25</v>
      </c>
      <c r="F124" s="63"/>
      <c r="G124" s="63"/>
      <c r="H124" s="17"/>
      <c r="I124" s="17"/>
      <c r="J124" s="126"/>
    </row>
    <row r="125" spans="1:11" ht="78.75" x14ac:dyDescent="0.2">
      <c r="A125" s="22">
        <v>14</v>
      </c>
      <c r="B125" s="123" t="s">
        <v>460</v>
      </c>
      <c r="C125" s="123" t="s">
        <v>461</v>
      </c>
      <c r="D125" s="21">
        <v>25</v>
      </c>
      <c r="E125" s="163" t="s">
        <v>25</v>
      </c>
      <c r="F125" s="22"/>
      <c r="G125" s="22"/>
      <c r="H125" s="17"/>
      <c r="I125" s="17"/>
      <c r="J125" s="126"/>
    </row>
    <row r="126" spans="1:11" ht="22.5" x14ac:dyDescent="0.2">
      <c r="A126" s="22">
        <v>15</v>
      </c>
      <c r="B126" s="52" t="s">
        <v>67</v>
      </c>
      <c r="C126" s="52" t="s">
        <v>68</v>
      </c>
      <c r="D126" s="64">
        <v>8</v>
      </c>
      <c r="E126" s="52" t="s">
        <v>29</v>
      </c>
      <c r="F126" s="63"/>
      <c r="G126" s="63"/>
      <c r="H126" s="17"/>
      <c r="I126" s="17"/>
      <c r="J126" s="126"/>
    </row>
    <row r="127" spans="1:11" ht="22.5" x14ac:dyDescent="0.2">
      <c r="A127" s="22">
        <v>16</v>
      </c>
      <c r="B127" s="52" t="s">
        <v>187</v>
      </c>
      <c r="C127" s="52" t="s">
        <v>462</v>
      </c>
      <c r="D127" s="64">
        <v>60</v>
      </c>
      <c r="E127" s="52" t="s">
        <v>25</v>
      </c>
      <c r="F127" s="63"/>
      <c r="G127" s="63"/>
      <c r="H127" s="17"/>
      <c r="I127" s="17"/>
      <c r="J127" s="126"/>
    </row>
    <row r="128" spans="1:11" ht="45" x14ac:dyDescent="0.2">
      <c r="A128" s="22">
        <v>17</v>
      </c>
      <c r="B128" s="52" t="s">
        <v>270</v>
      </c>
      <c r="C128" s="52" t="s">
        <v>271</v>
      </c>
      <c r="D128" s="64">
        <v>1</v>
      </c>
      <c r="E128" s="52" t="s">
        <v>28</v>
      </c>
      <c r="F128" s="63"/>
      <c r="G128" s="63"/>
      <c r="H128" s="17"/>
      <c r="I128" s="17"/>
      <c r="J128" s="126"/>
    </row>
    <row r="129" spans="1:10" ht="45" x14ac:dyDescent="0.2">
      <c r="A129" s="22">
        <v>18</v>
      </c>
      <c r="B129" s="52" t="s">
        <v>195</v>
      </c>
      <c r="C129" s="52" t="s">
        <v>259</v>
      </c>
      <c r="D129" s="64">
        <v>2</v>
      </c>
      <c r="E129" s="52" t="s">
        <v>28</v>
      </c>
      <c r="F129" s="63"/>
      <c r="G129" s="63"/>
      <c r="H129" s="17"/>
      <c r="I129" s="17"/>
      <c r="J129" s="126"/>
    </row>
    <row r="130" spans="1:10" ht="33.75" x14ac:dyDescent="0.2">
      <c r="A130" s="22">
        <v>19</v>
      </c>
      <c r="B130" s="52" t="s">
        <v>181</v>
      </c>
      <c r="C130" s="52" t="s">
        <v>182</v>
      </c>
      <c r="D130" s="64">
        <v>120</v>
      </c>
      <c r="E130" s="52" t="s">
        <v>25</v>
      </c>
      <c r="F130" s="63"/>
      <c r="G130" s="63"/>
      <c r="H130" s="17"/>
      <c r="I130" s="17"/>
      <c r="J130" s="126"/>
    </row>
    <row r="131" spans="1:10" ht="67.5" x14ac:dyDescent="0.2">
      <c r="A131" s="22">
        <v>20</v>
      </c>
      <c r="B131" s="52" t="s">
        <v>78</v>
      </c>
      <c r="C131" s="52" t="s">
        <v>90</v>
      </c>
      <c r="D131" s="64">
        <v>13.2</v>
      </c>
      <c r="E131" s="52" t="s">
        <v>29</v>
      </c>
      <c r="F131" s="63"/>
      <c r="G131" s="63"/>
      <c r="H131" s="17"/>
      <c r="I131" s="17"/>
      <c r="J131" s="126"/>
    </row>
    <row r="132" spans="1:10" ht="56.25" x14ac:dyDescent="0.2">
      <c r="A132" s="22">
        <v>21</v>
      </c>
      <c r="B132" s="52" t="s">
        <v>227</v>
      </c>
      <c r="C132" s="52" t="s">
        <v>228</v>
      </c>
      <c r="D132" s="64">
        <v>5</v>
      </c>
      <c r="E132" s="52" t="s">
        <v>29</v>
      </c>
      <c r="F132" s="63"/>
      <c r="G132" s="63"/>
      <c r="H132" s="17"/>
      <c r="I132" s="17"/>
      <c r="J132" s="126"/>
    </row>
    <row r="133" spans="1:10" x14ac:dyDescent="0.2">
      <c r="A133" s="22"/>
      <c r="B133" s="123"/>
      <c r="C133" s="123"/>
      <c r="D133" s="21"/>
      <c r="E133" s="163"/>
      <c r="F133" s="22"/>
      <c r="G133" s="22"/>
      <c r="H133" s="17"/>
      <c r="I133" s="17"/>
    </row>
    <row r="134" spans="1:10" ht="15" x14ac:dyDescent="0.2">
      <c r="A134" s="24"/>
      <c r="B134" s="10"/>
      <c r="C134" s="122" t="s">
        <v>30</v>
      </c>
      <c r="D134" s="23"/>
      <c r="E134" s="10"/>
      <c r="F134" s="24"/>
      <c r="G134" s="24"/>
      <c r="H134" s="15"/>
      <c r="I134" s="15"/>
    </row>
    <row r="136" spans="1:10" ht="15" x14ac:dyDescent="0.2">
      <c r="A136" s="24"/>
      <c r="B136" s="10"/>
      <c r="C136" s="122" t="s">
        <v>463</v>
      </c>
    </row>
    <row r="137" spans="1:10" ht="22.5" x14ac:dyDescent="0.2">
      <c r="A137" s="20" t="s">
        <v>16</v>
      </c>
      <c r="B137" s="122" t="s">
        <v>17</v>
      </c>
      <c r="C137" s="122" t="s">
        <v>18</v>
      </c>
      <c r="D137" s="19" t="s">
        <v>19</v>
      </c>
      <c r="E137" s="166" t="s">
        <v>20</v>
      </c>
      <c r="F137" s="20" t="s">
        <v>21</v>
      </c>
      <c r="G137" s="20" t="s">
        <v>22</v>
      </c>
      <c r="H137" s="15" t="s">
        <v>23</v>
      </c>
      <c r="I137" s="15" t="s">
        <v>24</v>
      </c>
    </row>
    <row r="138" spans="1:10" s="26" customFormat="1" ht="45" x14ac:dyDescent="0.25">
      <c r="A138" s="152">
        <v>1</v>
      </c>
      <c r="B138" s="26" t="s">
        <v>41</v>
      </c>
      <c r="C138" s="26" t="s">
        <v>533</v>
      </c>
      <c r="D138" s="27">
        <v>40</v>
      </c>
      <c r="E138" s="26" t="s">
        <v>104</v>
      </c>
      <c r="F138" s="27"/>
      <c r="G138" s="27"/>
      <c r="H138" s="27"/>
      <c r="I138" s="27"/>
    </row>
    <row r="139" spans="1:10" s="26" customFormat="1" ht="56.25" x14ac:dyDescent="0.25">
      <c r="A139" s="152">
        <v>2</v>
      </c>
      <c r="B139" s="26" t="s">
        <v>105</v>
      </c>
      <c r="C139" s="26" t="s">
        <v>106</v>
      </c>
      <c r="D139" s="27">
        <v>30</v>
      </c>
      <c r="E139" s="26" t="s">
        <v>104</v>
      </c>
      <c r="F139" s="27"/>
      <c r="G139" s="27"/>
      <c r="H139" s="27"/>
      <c r="I139" s="27"/>
    </row>
    <row r="140" spans="1:10" s="26" customFormat="1" ht="45" x14ac:dyDescent="0.25">
      <c r="A140" s="152">
        <v>3</v>
      </c>
      <c r="B140" s="26" t="s">
        <v>317</v>
      </c>
      <c r="C140" s="26" t="s">
        <v>318</v>
      </c>
      <c r="D140" s="27">
        <v>10</v>
      </c>
      <c r="E140" s="26" t="s">
        <v>104</v>
      </c>
      <c r="F140" s="27"/>
      <c r="G140" s="27"/>
      <c r="H140" s="27"/>
      <c r="I140" s="27"/>
    </row>
    <row r="141" spans="1:10" s="26" customFormat="1" ht="22.5" x14ac:dyDescent="0.25">
      <c r="A141" s="152">
        <v>4</v>
      </c>
      <c r="B141" s="26" t="s">
        <v>534</v>
      </c>
      <c r="C141" s="26" t="s">
        <v>535</v>
      </c>
      <c r="D141" s="27">
        <v>40</v>
      </c>
      <c r="E141" s="26" t="s">
        <v>104</v>
      </c>
      <c r="F141" s="27"/>
      <c r="G141" s="27"/>
      <c r="H141" s="27"/>
      <c r="I141" s="27"/>
    </row>
    <row r="142" spans="1:10" s="26" customFormat="1" ht="56.25" x14ac:dyDescent="0.25">
      <c r="A142" s="152">
        <v>5</v>
      </c>
      <c r="B142" s="26" t="s">
        <v>536</v>
      </c>
      <c r="C142" s="26" t="s">
        <v>537</v>
      </c>
      <c r="D142" s="27">
        <v>66</v>
      </c>
      <c r="E142" s="26" t="s">
        <v>109</v>
      </c>
      <c r="F142" s="27"/>
      <c r="G142" s="27"/>
      <c r="H142" s="27"/>
      <c r="I142" s="27"/>
    </row>
    <row r="143" spans="1:10" s="26" customFormat="1" ht="56.25" x14ac:dyDescent="0.25">
      <c r="A143" s="152">
        <v>6</v>
      </c>
      <c r="B143" s="26" t="s">
        <v>538</v>
      </c>
      <c r="C143" s="26" t="s">
        <v>539</v>
      </c>
      <c r="D143" s="27">
        <v>47</v>
      </c>
      <c r="E143" s="26" t="s">
        <v>109</v>
      </c>
      <c r="F143" s="27"/>
      <c r="G143" s="27"/>
      <c r="H143" s="27"/>
      <c r="I143" s="27"/>
    </row>
    <row r="144" spans="1:10" s="26" customFormat="1" ht="56.25" x14ac:dyDescent="0.25">
      <c r="A144" s="152">
        <v>7</v>
      </c>
      <c r="B144" s="26" t="s">
        <v>540</v>
      </c>
      <c r="C144" s="26" t="s">
        <v>541</v>
      </c>
      <c r="D144" s="27">
        <v>73</v>
      </c>
      <c r="E144" s="26" t="s">
        <v>109</v>
      </c>
      <c r="F144" s="27"/>
      <c r="G144" s="27"/>
      <c r="H144" s="27"/>
      <c r="I144" s="27"/>
    </row>
    <row r="145" spans="1:9" s="26" customFormat="1" ht="45" x14ac:dyDescent="0.25">
      <c r="A145" s="152">
        <v>8</v>
      </c>
      <c r="B145" s="26" t="s">
        <v>542</v>
      </c>
      <c r="C145" s="26" t="s">
        <v>543</v>
      </c>
      <c r="D145" s="27">
        <v>15</v>
      </c>
      <c r="E145" s="26" t="s">
        <v>107</v>
      </c>
      <c r="F145" s="27"/>
      <c r="G145" s="27"/>
      <c r="H145" s="27"/>
      <c r="I145" s="27"/>
    </row>
    <row r="146" spans="1:9" s="26" customFormat="1" ht="45" x14ac:dyDescent="0.25">
      <c r="A146" s="152">
        <v>9</v>
      </c>
      <c r="B146" s="26" t="s">
        <v>544</v>
      </c>
      <c r="C146" s="26" t="s">
        <v>545</v>
      </c>
      <c r="D146" s="27">
        <v>27</v>
      </c>
      <c r="E146" s="26" t="s">
        <v>107</v>
      </c>
      <c r="F146" s="27"/>
      <c r="G146" s="27"/>
      <c r="H146" s="27"/>
      <c r="I146" s="27"/>
    </row>
    <row r="147" spans="1:9" s="26" customFormat="1" ht="45" x14ac:dyDescent="0.25">
      <c r="A147" s="152">
        <v>10</v>
      </c>
      <c r="B147" s="26" t="s">
        <v>546</v>
      </c>
      <c r="C147" s="26" t="s">
        <v>547</v>
      </c>
      <c r="D147" s="27">
        <v>12</v>
      </c>
      <c r="E147" s="26" t="s">
        <v>107</v>
      </c>
      <c r="F147" s="27"/>
      <c r="G147" s="27"/>
      <c r="H147" s="27"/>
      <c r="I147" s="27"/>
    </row>
    <row r="148" spans="1:9" s="26" customFormat="1" ht="45" x14ac:dyDescent="0.25">
      <c r="A148" s="152">
        <v>11</v>
      </c>
      <c r="B148" s="26" t="s">
        <v>548</v>
      </c>
      <c r="C148" s="26" t="s">
        <v>549</v>
      </c>
      <c r="D148" s="27">
        <v>12</v>
      </c>
      <c r="E148" s="26" t="s">
        <v>107</v>
      </c>
      <c r="F148" s="27"/>
      <c r="G148" s="27"/>
      <c r="H148" s="27"/>
      <c r="I148" s="27"/>
    </row>
    <row r="149" spans="1:9" s="26" customFormat="1" ht="45" x14ac:dyDescent="0.25">
      <c r="A149" s="152">
        <v>12</v>
      </c>
      <c r="B149" s="26" t="s">
        <v>550</v>
      </c>
      <c r="C149" s="26" t="s">
        <v>551</v>
      </c>
      <c r="D149" s="27">
        <v>12</v>
      </c>
      <c r="E149" s="26" t="s">
        <v>107</v>
      </c>
      <c r="F149" s="27"/>
      <c r="G149" s="27"/>
      <c r="H149" s="27"/>
      <c r="I149" s="27"/>
    </row>
    <row r="150" spans="1:9" s="26" customFormat="1" ht="45" x14ac:dyDescent="0.25">
      <c r="A150" s="152">
        <v>13</v>
      </c>
      <c r="B150" s="26" t="s">
        <v>552</v>
      </c>
      <c r="C150" s="26" t="s">
        <v>553</v>
      </c>
      <c r="D150" s="27">
        <v>5</v>
      </c>
      <c r="E150" s="26" t="s">
        <v>107</v>
      </c>
      <c r="F150" s="27"/>
      <c r="G150" s="27"/>
      <c r="H150" s="27"/>
      <c r="I150" s="27"/>
    </row>
    <row r="151" spans="1:9" s="26" customFormat="1" ht="45" x14ac:dyDescent="0.25">
      <c r="A151" s="152">
        <v>14</v>
      </c>
      <c r="B151" s="26" t="s">
        <v>554</v>
      </c>
      <c r="C151" s="26" t="s">
        <v>555</v>
      </c>
      <c r="D151" s="27">
        <v>10</v>
      </c>
      <c r="E151" s="26" t="s">
        <v>107</v>
      </c>
      <c r="F151" s="27"/>
      <c r="G151" s="27"/>
      <c r="H151" s="27"/>
      <c r="I151" s="27"/>
    </row>
    <row r="152" spans="1:9" s="26" customFormat="1" ht="45" x14ac:dyDescent="0.25">
      <c r="A152" s="152">
        <v>15</v>
      </c>
      <c r="B152" s="26" t="s">
        <v>556</v>
      </c>
      <c r="C152" s="26" t="s">
        <v>557</v>
      </c>
      <c r="D152" s="27">
        <v>12</v>
      </c>
      <c r="E152" s="26" t="s">
        <v>107</v>
      </c>
      <c r="F152" s="27"/>
      <c r="G152" s="27"/>
      <c r="H152" s="27"/>
      <c r="I152" s="27"/>
    </row>
    <row r="153" spans="1:9" s="26" customFormat="1" ht="45" x14ac:dyDescent="0.25">
      <c r="A153" s="152">
        <v>16</v>
      </c>
      <c r="B153" s="26" t="s">
        <v>558</v>
      </c>
      <c r="C153" s="26" t="s">
        <v>559</v>
      </c>
      <c r="D153" s="27">
        <v>1</v>
      </c>
      <c r="E153" s="26" t="s">
        <v>107</v>
      </c>
      <c r="F153" s="27"/>
      <c r="G153" s="27"/>
      <c r="H153" s="27"/>
      <c r="I153" s="27"/>
    </row>
    <row r="154" spans="1:9" x14ac:dyDescent="0.2">
      <c r="A154" s="22"/>
      <c r="B154" s="123"/>
      <c r="C154" s="123"/>
      <c r="D154" s="21"/>
      <c r="E154" s="163"/>
      <c r="F154" s="22"/>
      <c r="G154" s="22"/>
      <c r="H154" s="17"/>
      <c r="I154" s="17"/>
    </row>
    <row r="155" spans="1:9" ht="15" x14ac:dyDescent="0.2">
      <c r="A155" s="24"/>
      <c r="B155" s="10"/>
      <c r="C155" s="122" t="s">
        <v>30</v>
      </c>
      <c r="D155" s="23"/>
      <c r="E155" s="10"/>
      <c r="F155" s="24"/>
      <c r="G155" s="24"/>
      <c r="H155" s="15"/>
      <c r="I155" s="15"/>
    </row>
  </sheetData>
  <mergeCells count="19">
    <mergeCell ref="F43:H43"/>
    <mergeCell ref="A18:I18"/>
    <mergeCell ref="A19:I19"/>
    <mergeCell ref="D31:G31"/>
    <mergeCell ref="H31:I31"/>
    <mergeCell ref="D32:G32"/>
    <mergeCell ref="H32:I32"/>
    <mergeCell ref="D33:G33"/>
    <mergeCell ref="H33:I33"/>
    <mergeCell ref="A36:C36"/>
    <mergeCell ref="F41:H41"/>
    <mergeCell ref="F42:H42"/>
    <mergeCell ref="A17:I17"/>
    <mergeCell ref="A10:I10"/>
    <mergeCell ref="A9:I9"/>
    <mergeCell ref="A13:I13"/>
    <mergeCell ref="A14:I14"/>
    <mergeCell ref="A15:I15"/>
    <mergeCell ref="A16:I16"/>
  </mergeCells>
  <pageMargins left="0.74803149606299213" right="0.74803149606299213" top="0.98425196850393704" bottom="0.98425196850393704" header="0.51181102362204722" footer="0.51181102362204722"/>
  <pageSetup paperSize="9" scale="89" fitToHeight="10" orientation="portrait" r:id="rId1"/>
  <rowBreaks count="3" manualBreakCount="3">
    <brk id="46" max="8" man="1"/>
    <brk id="135" max="8" man="1"/>
    <brk id="1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8"/>
  <sheetViews>
    <sheetView view="pageBreakPreview" topLeftCell="A10" zoomScale="130" zoomScaleNormal="100" zoomScaleSheetLayoutView="130" workbookViewId="0">
      <selection activeCell="H46" sqref="H46"/>
    </sheetView>
  </sheetViews>
  <sheetFormatPr defaultRowHeight="11.25" x14ac:dyDescent="0.25"/>
  <cols>
    <col min="1" max="1" width="3.42578125" style="172" bestFit="1" customWidth="1"/>
    <col min="2" max="2" width="8.28515625" style="172" bestFit="1" customWidth="1"/>
    <col min="3" max="3" width="20.7109375" style="172" bestFit="1" customWidth="1"/>
    <col min="4" max="4" width="5.140625" style="172" bestFit="1" customWidth="1"/>
    <col min="5" max="5" width="3.140625" style="172" bestFit="1" customWidth="1"/>
    <col min="6" max="6" width="6.85546875" style="173" bestFit="1" customWidth="1"/>
    <col min="7" max="7" width="7" style="173" bestFit="1" customWidth="1"/>
    <col min="8" max="9" width="9.140625" style="173" bestFit="1" customWidth="1"/>
    <col min="10" max="10" width="10" style="172" bestFit="1" customWidth="1"/>
    <col min="11" max="11" width="9.140625" style="172" bestFit="1" customWidth="1"/>
    <col min="12" max="256" width="3.7109375" style="172" customWidth="1"/>
    <col min="257" max="257" width="3.28515625" style="172" bestFit="1" customWidth="1"/>
    <col min="258" max="258" width="8.28515625" style="172" bestFit="1" customWidth="1"/>
    <col min="259" max="259" width="20.7109375" style="172" bestFit="1" customWidth="1"/>
    <col min="260" max="260" width="5" style="172" bestFit="1" customWidth="1"/>
    <col min="261" max="261" width="3.140625" style="172" bestFit="1" customWidth="1"/>
    <col min="262" max="262" width="6.7109375" style="172" bestFit="1" customWidth="1"/>
    <col min="263" max="263" width="6.85546875" style="172" bestFit="1" customWidth="1"/>
    <col min="264" max="265" width="7" style="172" bestFit="1" customWidth="1"/>
    <col min="266" max="512" width="3.7109375" style="172" customWidth="1"/>
    <col min="513" max="513" width="3.28515625" style="172" bestFit="1" customWidth="1"/>
    <col min="514" max="514" width="8.28515625" style="172" bestFit="1" customWidth="1"/>
    <col min="515" max="515" width="20.7109375" style="172" bestFit="1" customWidth="1"/>
    <col min="516" max="516" width="5" style="172" bestFit="1" customWidth="1"/>
    <col min="517" max="517" width="3.140625" style="172" bestFit="1" customWidth="1"/>
    <col min="518" max="518" width="6.7109375" style="172" bestFit="1" customWidth="1"/>
    <col min="519" max="519" width="6.85546875" style="172" bestFit="1" customWidth="1"/>
    <col min="520" max="521" width="7" style="172" bestFit="1" customWidth="1"/>
    <col min="522" max="768" width="3.7109375" style="172" customWidth="1"/>
    <col min="769" max="769" width="3.28515625" style="172" bestFit="1" customWidth="1"/>
    <col min="770" max="770" width="8.28515625" style="172" bestFit="1" customWidth="1"/>
    <col min="771" max="771" width="20.7109375" style="172" bestFit="1" customWidth="1"/>
    <col min="772" max="772" width="5" style="172" bestFit="1" customWidth="1"/>
    <col min="773" max="773" width="3.140625" style="172" bestFit="1" customWidth="1"/>
    <col min="774" max="774" width="6.7109375" style="172" bestFit="1" customWidth="1"/>
    <col min="775" max="775" width="6.85546875" style="172" bestFit="1" customWidth="1"/>
    <col min="776" max="777" width="7" style="172" bestFit="1" customWidth="1"/>
    <col min="778" max="1024" width="3.7109375" style="172" customWidth="1"/>
    <col min="1025" max="1025" width="3.28515625" style="172" bestFit="1" customWidth="1"/>
    <col min="1026" max="1026" width="8.28515625" style="172" bestFit="1" customWidth="1"/>
    <col min="1027" max="1027" width="20.7109375" style="172" bestFit="1" customWidth="1"/>
    <col min="1028" max="1028" width="5" style="172" bestFit="1" customWidth="1"/>
    <col min="1029" max="1029" width="3.140625" style="172" bestFit="1" customWidth="1"/>
    <col min="1030" max="1030" width="6.7109375" style="172" bestFit="1" customWidth="1"/>
    <col min="1031" max="1031" width="6.85546875" style="172" bestFit="1" customWidth="1"/>
    <col min="1032" max="1033" width="7" style="172" bestFit="1" customWidth="1"/>
    <col min="1034" max="1280" width="3.7109375" style="172" customWidth="1"/>
    <col min="1281" max="1281" width="3.28515625" style="172" bestFit="1" customWidth="1"/>
    <col min="1282" max="1282" width="8.28515625" style="172" bestFit="1" customWidth="1"/>
    <col min="1283" max="1283" width="20.7109375" style="172" bestFit="1" customWidth="1"/>
    <col min="1284" max="1284" width="5" style="172" bestFit="1" customWidth="1"/>
    <col min="1285" max="1285" width="3.140625" style="172" bestFit="1" customWidth="1"/>
    <col min="1286" max="1286" width="6.7109375" style="172" bestFit="1" customWidth="1"/>
    <col min="1287" max="1287" width="6.85546875" style="172" bestFit="1" customWidth="1"/>
    <col min="1288" max="1289" width="7" style="172" bestFit="1" customWidth="1"/>
    <col min="1290" max="1536" width="3.7109375" style="172" customWidth="1"/>
    <col min="1537" max="1537" width="3.28515625" style="172" bestFit="1" customWidth="1"/>
    <col min="1538" max="1538" width="8.28515625" style="172" bestFit="1" customWidth="1"/>
    <col min="1539" max="1539" width="20.7109375" style="172" bestFit="1" customWidth="1"/>
    <col min="1540" max="1540" width="5" style="172" bestFit="1" customWidth="1"/>
    <col min="1541" max="1541" width="3.140625" style="172" bestFit="1" customWidth="1"/>
    <col min="1542" max="1542" width="6.7109375" style="172" bestFit="1" customWidth="1"/>
    <col min="1543" max="1543" width="6.85546875" style="172" bestFit="1" customWidth="1"/>
    <col min="1544" max="1545" width="7" style="172" bestFit="1" customWidth="1"/>
    <col min="1546" max="1792" width="3.7109375" style="172" customWidth="1"/>
    <col min="1793" max="1793" width="3.28515625" style="172" bestFit="1" customWidth="1"/>
    <col min="1794" max="1794" width="8.28515625" style="172" bestFit="1" customWidth="1"/>
    <col min="1795" max="1795" width="20.7109375" style="172" bestFit="1" customWidth="1"/>
    <col min="1796" max="1796" width="5" style="172" bestFit="1" customWidth="1"/>
    <col min="1797" max="1797" width="3.140625" style="172" bestFit="1" customWidth="1"/>
    <col min="1798" max="1798" width="6.7109375" style="172" bestFit="1" customWidth="1"/>
    <col min="1799" max="1799" width="6.85546875" style="172" bestFit="1" customWidth="1"/>
    <col min="1800" max="1801" width="7" style="172" bestFit="1" customWidth="1"/>
    <col min="1802" max="2048" width="3.7109375" style="172" customWidth="1"/>
    <col min="2049" max="2049" width="3.28515625" style="172" bestFit="1" customWidth="1"/>
    <col min="2050" max="2050" width="8.28515625" style="172" bestFit="1" customWidth="1"/>
    <col min="2051" max="2051" width="20.7109375" style="172" bestFit="1" customWidth="1"/>
    <col min="2052" max="2052" width="5" style="172" bestFit="1" customWidth="1"/>
    <col min="2053" max="2053" width="3.140625" style="172" bestFit="1" customWidth="1"/>
    <col min="2054" max="2054" width="6.7109375" style="172" bestFit="1" customWidth="1"/>
    <col min="2055" max="2055" width="6.85546875" style="172" bestFit="1" customWidth="1"/>
    <col min="2056" max="2057" width="7" style="172" bestFit="1" customWidth="1"/>
    <col min="2058" max="2304" width="3.7109375" style="172" customWidth="1"/>
    <col min="2305" max="2305" width="3.28515625" style="172" bestFit="1" customWidth="1"/>
    <col min="2306" max="2306" width="8.28515625" style="172" bestFit="1" customWidth="1"/>
    <col min="2307" max="2307" width="20.7109375" style="172" bestFit="1" customWidth="1"/>
    <col min="2308" max="2308" width="5" style="172" bestFit="1" customWidth="1"/>
    <col min="2309" max="2309" width="3.140625" style="172" bestFit="1" customWidth="1"/>
    <col min="2310" max="2310" width="6.7109375" style="172" bestFit="1" customWidth="1"/>
    <col min="2311" max="2311" width="6.85546875" style="172" bestFit="1" customWidth="1"/>
    <col min="2312" max="2313" width="7" style="172" bestFit="1" customWidth="1"/>
    <col min="2314" max="2560" width="3.7109375" style="172" customWidth="1"/>
    <col min="2561" max="2561" width="3.28515625" style="172" bestFit="1" customWidth="1"/>
    <col min="2562" max="2562" width="8.28515625" style="172" bestFit="1" customWidth="1"/>
    <col min="2563" max="2563" width="20.7109375" style="172" bestFit="1" customWidth="1"/>
    <col min="2564" max="2564" width="5" style="172" bestFit="1" customWidth="1"/>
    <col min="2565" max="2565" width="3.140625" style="172" bestFit="1" customWidth="1"/>
    <col min="2566" max="2566" width="6.7109375" style="172" bestFit="1" customWidth="1"/>
    <col min="2567" max="2567" width="6.85546875" style="172" bestFit="1" customWidth="1"/>
    <col min="2568" max="2569" width="7" style="172" bestFit="1" customWidth="1"/>
    <col min="2570" max="2816" width="3.7109375" style="172" customWidth="1"/>
    <col min="2817" max="2817" width="3.28515625" style="172" bestFit="1" customWidth="1"/>
    <col min="2818" max="2818" width="8.28515625" style="172" bestFit="1" customWidth="1"/>
    <col min="2819" max="2819" width="20.7109375" style="172" bestFit="1" customWidth="1"/>
    <col min="2820" max="2820" width="5" style="172" bestFit="1" customWidth="1"/>
    <col min="2821" max="2821" width="3.140625" style="172" bestFit="1" customWidth="1"/>
    <col min="2822" max="2822" width="6.7109375" style="172" bestFit="1" customWidth="1"/>
    <col min="2823" max="2823" width="6.85546875" style="172" bestFit="1" customWidth="1"/>
    <col min="2824" max="2825" width="7" style="172" bestFit="1" customWidth="1"/>
    <col min="2826" max="3072" width="3.7109375" style="172" customWidth="1"/>
    <col min="3073" max="3073" width="3.28515625" style="172" bestFit="1" customWidth="1"/>
    <col min="3074" max="3074" width="8.28515625" style="172" bestFit="1" customWidth="1"/>
    <col min="3075" max="3075" width="20.7109375" style="172" bestFit="1" customWidth="1"/>
    <col min="3076" max="3076" width="5" style="172" bestFit="1" customWidth="1"/>
    <col min="3077" max="3077" width="3.140625" style="172" bestFit="1" customWidth="1"/>
    <col min="3078" max="3078" width="6.7109375" style="172" bestFit="1" customWidth="1"/>
    <col min="3079" max="3079" width="6.85546875" style="172" bestFit="1" customWidth="1"/>
    <col min="3080" max="3081" width="7" style="172" bestFit="1" customWidth="1"/>
    <col min="3082" max="3328" width="3.7109375" style="172" customWidth="1"/>
    <col min="3329" max="3329" width="3.28515625" style="172" bestFit="1" customWidth="1"/>
    <col min="3330" max="3330" width="8.28515625" style="172" bestFit="1" customWidth="1"/>
    <col min="3331" max="3331" width="20.7109375" style="172" bestFit="1" customWidth="1"/>
    <col min="3332" max="3332" width="5" style="172" bestFit="1" customWidth="1"/>
    <col min="3333" max="3333" width="3.140625" style="172" bestFit="1" customWidth="1"/>
    <col min="3334" max="3334" width="6.7109375" style="172" bestFit="1" customWidth="1"/>
    <col min="3335" max="3335" width="6.85546875" style="172" bestFit="1" customWidth="1"/>
    <col min="3336" max="3337" width="7" style="172" bestFit="1" customWidth="1"/>
    <col min="3338" max="3584" width="3.7109375" style="172" customWidth="1"/>
    <col min="3585" max="3585" width="3.28515625" style="172" bestFit="1" customWidth="1"/>
    <col min="3586" max="3586" width="8.28515625" style="172" bestFit="1" customWidth="1"/>
    <col min="3587" max="3587" width="20.7109375" style="172" bestFit="1" customWidth="1"/>
    <col min="3588" max="3588" width="5" style="172" bestFit="1" customWidth="1"/>
    <col min="3589" max="3589" width="3.140625" style="172" bestFit="1" customWidth="1"/>
    <col min="3590" max="3590" width="6.7109375" style="172" bestFit="1" customWidth="1"/>
    <col min="3591" max="3591" width="6.85546875" style="172" bestFit="1" customWidth="1"/>
    <col min="3592" max="3593" width="7" style="172" bestFit="1" customWidth="1"/>
    <col min="3594" max="3840" width="3.7109375" style="172" customWidth="1"/>
    <col min="3841" max="3841" width="3.28515625" style="172" bestFit="1" customWidth="1"/>
    <col min="3842" max="3842" width="8.28515625" style="172" bestFit="1" customWidth="1"/>
    <col min="3843" max="3843" width="20.7109375" style="172" bestFit="1" customWidth="1"/>
    <col min="3844" max="3844" width="5" style="172" bestFit="1" customWidth="1"/>
    <col min="3845" max="3845" width="3.140625" style="172" bestFit="1" customWidth="1"/>
    <col min="3846" max="3846" width="6.7109375" style="172" bestFit="1" customWidth="1"/>
    <col min="3847" max="3847" width="6.85546875" style="172" bestFit="1" customWidth="1"/>
    <col min="3848" max="3849" width="7" style="172" bestFit="1" customWidth="1"/>
    <col min="3850" max="4096" width="3.7109375" style="172" customWidth="1"/>
    <col min="4097" max="4097" width="3.28515625" style="172" bestFit="1" customWidth="1"/>
    <col min="4098" max="4098" width="8.28515625" style="172" bestFit="1" customWidth="1"/>
    <col min="4099" max="4099" width="20.7109375" style="172" bestFit="1" customWidth="1"/>
    <col min="4100" max="4100" width="5" style="172" bestFit="1" customWidth="1"/>
    <col min="4101" max="4101" width="3.140625" style="172" bestFit="1" customWidth="1"/>
    <col min="4102" max="4102" width="6.7109375" style="172" bestFit="1" customWidth="1"/>
    <col min="4103" max="4103" width="6.85546875" style="172" bestFit="1" customWidth="1"/>
    <col min="4104" max="4105" width="7" style="172" bestFit="1" customWidth="1"/>
    <col min="4106" max="4352" width="3.7109375" style="172" customWidth="1"/>
    <col min="4353" max="4353" width="3.28515625" style="172" bestFit="1" customWidth="1"/>
    <col min="4354" max="4354" width="8.28515625" style="172" bestFit="1" customWidth="1"/>
    <col min="4355" max="4355" width="20.7109375" style="172" bestFit="1" customWidth="1"/>
    <col min="4356" max="4356" width="5" style="172" bestFit="1" customWidth="1"/>
    <col min="4357" max="4357" width="3.140625" style="172" bestFit="1" customWidth="1"/>
    <col min="4358" max="4358" width="6.7109375" style="172" bestFit="1" customWidth="1"/>
    <col min="4359" max="4359" width="6.85546875" style="172" bestFit="1" customWidth="1"/>
    <col min="4360" max="4361" width="7" style="172" bestFit="1" customWidth="1"/>
    <col min="4362" max="4608" width="3.7109375" style="172" customWidth="1"/>
    <col min="4609" max="4609" width="3.28515625" style="172" bestFit="1" customWidth="1"/>
    <col min="4610" max="4610" width="8.28515625" style="172" bestFit="1" customWidth="1"/>
    <col min="4611" max="4611" width="20.7109375" style="172" bestFit="1" customWidth="1"/>
    <col min="4612" max="4612" width="5" style="172" bestFit="1" customWidth="1"/>
    <col min="4613" max="4613" width="3.140625" style="172" bestFit="1" customWidth="1"/>
    <col min="4614" max="4614" width="6.7109375" style="172" bestFit="1" customWidth="1"/>
    <col min="4615" max="4615" width="6.85546875" style="172" bestFit="1" customWidth="1"/>
    <col min="4616" max="4617" width="7" style="172" bestFit="1" customWidth="1"/>
    <col min="4618" max="4864" width="3.7109375" style="172" customWidth="1"/>
    <col min="4865" max="4865" width="3.28515625" style="172" bestFit="1" customWidth="1"/>
    <col min="4866" max="4866" width="8.28515625" style="172" bestFit="1" customWidth="1"/>
    <col min="4867" max="4867" width="20.7109375" style="172" bestFit="1" customWidth="1"/>
    <col min="4868" max="4868" width="5" style="172" bestFit="1" customWidth="1"/>
    <col min="4869" max="4869" width="3.140625" style="172" bestFit="1" customWidth="1"/>
    <col min="4870" max="4870" width="6.7109375" style="172" bestFit="1" customWidth="1"/>
    <col min="4871" max="4871" width="6.85546875" style="172" bestFit="1" customWidth="1"/>
    <col min="4872" max="4873" width="7" style="172" bestFit="1" customWidth="1"/>
    <col min="4874" max="5120" width="3.7109375" style="172" customWidth="1"/>
    <col min="5121" max="5121" width="3.28515625" style="172" bestFit="1" customWidth="1"/>
    <col min="5122" max="5122" width="8.28515625" style="172" bestFit="1" customWidth="1"/>
    <col min="5123" max="5123" width="20.7109375" style="172" bestFit="1" customWidth="1"/>
    <col min="5124" max="5124" width="5" style="172" bestFit="1" customWidth="1"/>
    <col min="5125" max="5125" width="3.140625" style="172" bestFit="1" customWidth="1"/>
    <col min="5126" max="5126" width="6.7109375" style="172" bestFit="1" customWidth="1"/>
    <col min="5127" max="5127" width="6.85546875" style="172" bestFit="1" customWidth="1"/>
    <col min="5128" max="5129" width="7" style="172" bestFit="1" customWidth="1"/>
    <col min="5130" max="5376" width="3.7109375" style="172" customWidth="1"/>
    <col min="5377" max="5377" width="3.28515625" style="172" bestFit="1" customWidth="1"/>
    <col min="5378" max="5378" width="8.28515625" style="172" bestFit="1" customWidth="1"/>
    <col min="5379" max="5379" width="20.7109375" style="172" bestFit="1" customWidth="1"/>
    <col min="5380" max="5380" width="5" style="172" bestFit="1" customWidth="1"/>
    <col min="5381" max="5381" width="3.140625" style="172" bestFit="1" customWidth="1"/>
    <col min="5382" max="5382" width="6.7109375" style="172" bestFit="1" customWidth="1"/>
    <col min="5383" max="5383" width="6.85546875" style="172" bestFit="1" customWidth="1"/>
    <col min="5384" max="5385" width="7" style="172" bestFit="1" customWidth="1"/>
    <col min="5386" max="5632" width="3.7109375" style="172" customWidth="1"/>
    <col min="5633" max="5633" width="3.28515625" style="172" bestFit="1" customWidth="1"/>
    <col min="5634" max="5634" width="8.28515625" style="172" bestFit="1" customWidth="1"/>
    <col min="5635" max="5635" width="20.7109375" style="172" bestFit="1" customWidth="1"/>
    <col min="5636" max="5636" width="5" style="172" bestFit="1" customWidth="1"/>
    <col min="5637" max="5637" width="3.140625" style="172" bestFit="1" customWidth="1"/>
    <col min="5638" max="5638" width="6.7109375" style="172" bestFit="1" customWidth="1"/>
    <col min="5639" max="5639" width="6.85546875" style="172" bestFit="1" customWidth="1"/>
    <col min="5640" max="5641" width="7" style="172" bestFit="1" customWidth="1"/>
    <col min="5642" max="5888" width="3.7109375" style="172" customWidth="1"/>
    <col min="5889" max="5889" width="3.28515625" style="172" bestFit="1" customWidth="1"/>
    <col min="5890" max="5890" width="8.28515625" style="172" bestFit="1" customWidth="1"/>
    <col min="5891" max="5891" width="20.7109375" style="172" bestFit="1" customWidth="1"/>
    <col min="5892" max="5892" width="5" style="172" bestFit="1" customWidth="1"/>
    <col min="5893" max="5893" width="3.140625" style="172" bestFit="1" customWidth="1"/>
    <col min="5894" max="5894" width="6.7109375" style="172" bestFit="1" customWidth="1"/>
    <col min="5895" max="5895" width="6.85546875" style="172" bestFit="1" customWidth="1"/>
    <col min="5896" max="5897" width="7" style="172" bestFit="1" customWidth="1"/>
    <col min="5898" max="6144" width="3.7109375" style="172" customWidth="1"/>
    <col min="6145" max="6145" width="3.28515625" style="172" bestFit="1" customWidth="1"/>
    <col min="6146" max="6146" width="8.28515625" style="172" bestFit="1" customWidth="1"/>
    <col min="6147" max="6147" width="20.7109375" style="172" bestFit="1" customWidth="1"/>
    <col min="6148" max="6148" width="5" style="172" bestFit="1" customWidth="1"/>
    <col min="6149" max="6149" width="3.140625" style="172" bestFit="1" customWidth="1"/>
    <col min="6150" max="6150" width="6.7109375" style="172" bestFit="1" customWidth="1"/>
    <col min="6151" max="6151" width="6.85546875" style="172" bestFit="1" customWidth="1"/>
    <col min="6152" max="6153" width="7" style="172" bestFit="1" customWidth="1"/>
    <col min="6154" max="6400" width="3.7109375" style="172" customWidth="1"/>
    <col min="6401" max="6401" width="3.28515625" style="172" bestFit="1" customWidth="1"/>
    <col min="6402" max="6402" width="8.28515625" style="172" bestFit="1" customWidth="1"/>
    <col min="6403" max="6403" width="20.7109375" style="172" bestFit="1" customWidth="1"/>
    <col min="6404" max="6404" width="5" style="172" bestFit="1" customWidth="1"/>
    <col min="6405" max="6405" width="3.140625" style="172" bestFit="1" customWidth="1"/>
    <col min="6406" max="6406" width="6.7109375" style="172" bestFit="1" customWidth="1"/>
    <col min="6407" max="6407" width="6.85546875" style="172" bestFit="1" customWidth="1"/>
    <col min="6408" max="6409" width="7" style="172" bestFit="1" customWidth="1"/>
    <col min="6410" max="6656" width="3.7109375" style="172" customWidth="1"/>
    <col min="6657" max="6657" width="3.28515625" style="172" bestFit="1" customWidth="1"/>
    <col min="6658" max="6658" width="8.28515625" style="172" bestFit="1" customWidth="1"/>
    <col min="6659" max="6659" width="20.7109375" style="172" bestFit="1" customWidth="1"/>
    <col min="6660" max="6660" width="5" style="172" bestFit="1" customWidth="1"/>
    <col min="6661" max="6661" width="3.140625" style="172" bestFit="1" customWidth="1"/>
    <col min="6662" max="6662" width="6.7109375" style="172" bestFit="1" customWidth="1"/>
    <col min="6663" max="6663" width="6.85546875" style="172" bestFit="1" customWidth="1"/>
    <col min="6664" max="6665" width="7" style="172" bestFit="1" customWidth="1"/>
    <col min="6666" max="6912" width="3.7109375" style="172" customWidth="1"/>
    <col min="6913" max="6913" width="3.28515625" style="172" bestFit="1" customWidth="1"/>
    <col min="6914" max="6914" width="8.28515625" style="172" bestFit="1" customWidth="1"/>
    <col min="6915" max="6915" width="20.7109375" style="172" bestFit="1" customWidth="1"/>
    <col min="6916" max="6916" width="5" style="172" bestFit="1" customWidth="1"/>
    <col min="6917" max="6917" width="3.140625" style="172" bestFit="1" customWidth="1"/>
    <col min="6918" max="6918" width="6.7109375" style="172" bestFit="1" customWidth="1"/>
    <col min="6919" max="6919" width="6.85546875" style="172" bestFit="1" customWidth="1"/>
    <col min="6920" max="6921" width="7" style="172" bestFit="1" customWidth="1"/>
    <col min="6922" max="7168" width="3.7109375" style="172" customWidth="1"/>
    <col min="7169" max="7169" width="3.28515625" style="172" bestFit="1" customWidth="1"/>
    <col min="7170" max="7170" width="8.28515625" style="172" bestFit="1" customWidth="1"/>
    <col min="7171" max="7171" width="20.7109375" style="172" bestFit="1" customWidth="1"/>
    <col min="7172" max="7172" width="5" style="172" bestFit="1" customWidth="1"/>
    <col min="7173" max="7173" width="3.140625" style="172" bestFit="1" customWidth="1"/>
    <col min="7174" max="7174" width="6.7109375" style="172" bestFit="1" customWidth="1"/>
    <col min="7175" max="7175" width="6.85546875" style="172" bestFit="1" customWidth="1"/>
    <col min="7176" max="7177" width="7" style="172" bestFit="1" customWidth="1"/>
    <col min="7178" max="7424" width="3.7109375" style="172" customWidth="1"/>
    <col min="7425" max="7425" width="3.28515625" style="172" bestFit="1" customWidth="1"/>
    <col min="7426" max="7426" width="8.28515625" style="172" bestFit="1" customWidth="1"/>
    <col min="7427" max="7427" width="20.7109375" style="172" bestFit="1" customWidth="1"/>
    <col min="7428" max="7428" width="5" style="172" bestFit="1" customWidth="1"/>
    <col min="7429" max="7429" width="3.140625" style="172" bestFit="1" customWidth="1"/>
    <col min="7430" max="7430" width="6.7109375" style="172" bestFit="1" customWidth="1"/>
    <col min="7431" max="7431" width="6.85546875" style="172" bestFit="1" customWidth="1"/>
    <col min="7432" max="7433" width="7" style="172" bestFit="1" customWidth="1"/>
    <col min="7434" max="7680" width="3.7109375" style="172" customWidth="1"/>
    <col min="7681" max="7681" width="3.28515625" style="172" bestFit="1" customWidth="1"/>
    <col min="7682" max="7682" width="8.28515625" style="172" bestFit="1" customWidth="1"/>
    <col min="7683" max="7683" width="20.7109375" style="172" bestFit="1" customWidth="1"/>
    <col min="7684" max="7684" width="5" style="172" bestFit="1" customWidth="1"/>
    <col min="7685" max="7685" width="3.140625" style="172" bestFit="1" customWidth="1"/>
    <col min="7686" max="7686" width="6.7109375" style="172" bestFit="1" customWidth="1"/>
    <col min="7687" max="7687" width="6.85546875" style="172" bestFit="1" customWidth="1"/>
    <col min="7688" max="7689" width="7" style="172" bestFit="1" customWidth="1"/>
    <col min="7690" max="7936" width="3.7109375" style="172" customWidth="1"/>
    <col min="7937" max="7937" width="3.28515625" style="172" bestFit="1" customWidth="1"/>
    <col min="7938" max="7938" width="8.28515625" style="172" bestFit="1" customWidth="1"/>
    <col min="7939" max="7939" width="20.7109375" style="172" bestFit="1" customWidth="1"/>
    <col min="7940" max="7940" width="5" style="172" bestFit="1" customWidth="1"/>
    <col min="7941" max="7941" width="3.140625" style="172" bestFit="1" customWidth="1"/>
    <col min="7942" max="7942" width="6.7109375" style="172" bestFit="1" customWidth="1"/>
    <col min="7943" max="7943" width="6.85546875" style="172" bestFit="1" customWidth="1"/>
    <col min="7944" max="7945" width="7" style="172" bestFit="1" customWidth="1"/>
    <col min="7946" max="8192" width="3.7109375" style="172" customWidth="1"/>
    <col min="8193" max="8193" width="3.28515625" style="172" bestFit="1" customWidth="1"/>
    <col min="8194" max="8194" width="8.28515625" style="172" bestFit="1" customWidth="1"/>
    <col min="8195" max="8195" width="20.7109375" style="172" bestFit="1" customWidth="1"/>
    <col min="8196" max="8196" width="5" style="172" bestFit="1" customWidth="1"/>
    <col min="8197" max="8197" width="3.140625" style="172" bestFit="1" customWidth="1"/>
    <col min="8198" max="8198" width="6.7109375" style="172" bestFit="1" customWidth="1"/>
    <col min="8199" max="8199" width="6.85546875" style="172" bestFit="1" customWidth="1"/>
    <col min="8200" max="8201" width="7" style="172" bestFit="1" customWidth="1"/>
    <col min="8202" max="8448" width="3.7109375" style="172" customWidth="1"/>
    <col min="8449" max="8449" width="3.28515625" style="172" bestFit="1" customWidth="1"/>
    <col min="8450" max="8450" width="8.28515625" style="172" bestFit="1" customWidth="1"/>
    <col min="8451" max="8451" width="20.7109375" style="172" bestFit="1" customWidth="1"/>
    <col min="8452" max="8452" width="5" style="172" bestFit="1" customWidth="1"/>
    <col min="8453" max="8453" width="3.140625" style="172" bestFit="1" customWidth="1"/>
    <col min="8454" max="8454" width="6.7109375" style="172" bestFit="1" customWidth="1"/>
    <col min="8455" max="8455" width="6.85546875" style="172" bestFit="1" customWidth="1"/>
    <col min="8456" max="8457" width="7" style="172" bestFit="1" customWidth="1"/>
    <col min="8458" max="8704" width="3.7109375" style="172" customWidth="1"/>
    <col min="8705" max="8705" width="3.28515625" style="172" bestFit="1" customWidth="1"/>
    <col min="8706" max="8706" width="8.28515625" style="172" bestFit="1" customWidth="1"/>
    <col min="8707" max="8707" width="20.7109375" style="172" bestFit="1" customWidth="1"/>
    <col min="8708" max="8708" width="5" style="172" bestFit="1" customWidth="1"/>
    <col min="8709" max="8709" width="3.140625" style="172" bestFit="1" customWidth="1"/>
    <col min="8710" max="8710" width="6.7109375" style="172" bestFit="1" customWidth="1"/>
    <col min="8711" max="8711" width="6.85546875" style="172" bestFit="1" customWidth="1"/>
    <col min="8712" max="8713" width="7" style="172" bestFit="1" customWidth="1"/>
    <col min="8714" max="8960" width="3.7109375" style="172" customWidth="1"/>
    <col min="8961" max="8961" width="3.28515625" style="172" bestFit="1" customWidth="1"/>
    <col min="8962" max="8962" width="8.28515625" style="172" bestFit="1" customWidth="1"/>
    <col min="8963" max="8963" width="20.7109375" style="172" bestFit="1" customWidth="1"/>
    <col min="8964" max="8964" width="5" style="172" bestFit="1" customWidth="1"/>
    <col min="8965" max="8965" width="3.140625" style="172" bestFit="1" customWidth="1"/>
    <col min="8966" max="8966" width="6.7109375" style="172" bestFit="1" customWidth="1"/>
    <col min="8967" max="8967" width="6.85546875" style="172" bestFit="1" customWidth="1"/>
    <col min="8968" max="8969" width="7" style="172" bestFit="1" customWidth="1"/>
    <col min="8970" max="9216" width="3.7109375" style="172" customWidth="1"/>
    <col min="9217" max="9217" width="3.28515625" style="172" bestFit="1" customWidth="1"/>
    <col min="9218" max="9218" width="8.28515625" style="172" bestFit="1" customWidth="1"/>
    <col min="9219" max="9219" width="20.7109375" style="172" bestFit="1" customWidth="1"/>
    <col min="9220" max="9220" width="5" style="172" bestFit="1" customWidth="1"/>
    <col min="9221" max="9221" width="3.140625" style="172" bestFit="1" customWidth="1"/>
    <col min="9222" max="9222" width="6.7109375" style="172" bestFit="1" customWidth="1"/>
    <col min="9223" max="9223" width="6.85546875" style="172" bestFit="1" customWidth="1"/>
    <col min="9224" max="9225" width="7" style="172" bestFit="1" customWidth="1"/>
    <col min="9226" max="9472" width="3.7109375" style="172" customWidth="1"/>
    <col min="9473" max="9473" width="3.28515625" style="172" bestFit="1" customWidth="1"/>
    <col min="9474" max="9474" width="8.28515625" style="172" bestFit="1" customWidth="1"/>
    <col min="9475" max="9475" width="20.7109375" style="172" bestFit="1" customWidth="1"/>
    <col min="9476" max="9476" width="5" style="172" bestFit="1" customWidth="1"/>
    <col min="9477" max="9477" width="3.140625" style="172" bestFit="1" customWidth="1"/>
    <col min="9478" max="9478" width="6.7109375" style="172" bestFit="1" customWidth="1"/>
    <col min="9479" max="9479" width="6.85546875" style="172" bestFit="1" customWidth="1"/>
    <col min="9480" max="9481" width="7" style="172" bestFit="1" customWidth="1"/>
    <col min="9482" max="9728" width="3.7109375" style="172" customWidth="1"/>
    <col min="9729" max="9729" width="3.28515625" style="172" bestFit="1" customWidth="1"/>
    <col min="9730" max="9730" width="8.28515625" style="172" bestFit="1" customWidth="1"/>
    <col min="9731" max="9731" width="20.7109375" style="172" bestFit="1" customWidth="1"/>
    <col min="9732" max="9732" width="5" style="172" bestFit="1" customWidth="1"/>
    <col min="9733" max="9733" width="3.140625" style="172" bestFit="1" customWidth="1"/>
    <col min="9734" max="9734" width="6.7109375" style="172" bestFit="1" customWidth="1"/>
    <col min="9735" max="9735" width="6.85546875" style="172" bestFit="1" customWidth="1"/>
    <col min="9736" max="9737" width="7" style="172" bestFit="1" customWidth="1"/>
    <col min="9738" max="9984" width="3.7109375" style="172" customWidth="1"/>
    <col min="9985" max="9985" width="3.28515625" style="172" bestFit="1" customWidth="1"/>
    <col min="9986" max="9986" width="8.28515625" style="172" bestFit="1" customWidth="1"/>
    <col min="9987" max="9987" width="20.7109375" style="172" bestFit="1" customWidth="1"/>
    <col min="9988" max="9988" width="5" style="172" bestFit="1" customWidth="1"/>
    <col min="9989" max="9989" width="3.140625" style="172" bestFit="1" customWidth="1"/>
    <col min="9990" max="9990" width="6.7109375" style="172" bestFit="1" customWidth="1"/>
    <col min="9991" max="9991" width="6.85546875" style="172" bestFit="1" customWidth="1"/>
    <col min="9992" max="9993" width="7" style="172" bestFit="1" customWidth="1"/>
    <col min="9994" max="10240" width="3.7109375" style="172" customWidth="1"/>
    <col min="10241" max="10241" width="3.28515625" style="172" bestFit="1" customWidth="1"/>
    <col min="10242" max="10242" width="8.28515625" style="172" bestFit="1" customWidth="1"/>
    <col min="10243" max="10243" width="20.7109375" style="172" bestFit="1" customWidth="1"/>
    <col min="10244" max="10244" width="5" style="172" bestFit="1" customWidth="1"/>
    <col min="10245" max="10245" width="3.140625" style="172" bestFit="1" customWidth="1"/>
    <col min="10246" max="10246" width="6.7109375" style="172" bestFit="1" customWidth="1"/>
    <col min="10247" max="10247" width="6.85546875" style="172" bestFit="1" customWidth="1"/>
    <col min="10248" max="10249" width="7" style="172" bestFit="1" customWidth="1"/>
    <col min="10250" max="10496" width="3.7109375" style="172" customWidth="1"/>
    <col min="10497" max="10497" width="3.28515625" style="172" bestFit="1" customWidth="1"/>
    <col min="10498" max="10498" width="8.28515625" style="172" bestFit="1" customWidth="1"/>
    <col min="10499" max="10499" width="20.7109375" style="172" bestFit="1" customWidth="1"/>
    <col min="10500" max="10500" width="5" style="172" bestFit="1" customWidth="1"/>
    <col min="10501" max="10501" width="3.140625" style="172" bestFit="1" customWidth="1"/>
    <col min="10502" max="10502" width="6.7109375" style="172" bestFit="1" customWidth="1"/>
    <col min="10503" max="10503" width="6.85546875" style="172" bestFit="1" customWidth="1"/>
    <col min="10504" max="10505" width="7" style="172" bestFit="1" customWidth="1"/>
    <col min="10506" max="10752" width="3.7109375" style="172" customWidth="1"/>
    <col min="10753" max="10753" width="3.28515625" style="172" bestFit="1" customWidth="1"/>
    <col min="10754" max="10754" width="8.28515625" style="172" bestFit="1" customWidth="1"/>
    <col min="10755" max="10755" width="20.7109375" style="172" bestFit="1" customWidth="1"/>
    <col min="10756" max="10756" width="5" style="172" bestFit="1" customWidth="1"/>
    <col min="10757" max="10757" width="3.140625" style="172" bestFit="1" customWidth="1"/>
    <col min="10758" max="10758" width="6.7109375" style="172" bestFit="1" customWidth="1"/>
    <col min="10759" max="10759" width="6.85546875" style="172" bestFit="1" customWidth="1"/>
    <col min="10760" max="10761" width="7" style="172" bestFit="1" customWidth="1"/>
    <col min="10762" max="11008" width="3.7109375" style="172" customWidth="1"/>
    <col min="11009" max="11009" width="3.28515625" style="172" bestFit="1" customWidth="1"/>
    <col min="11010" max="11010" width="8.28515625" style="172" bestFit="1" customWidth="1"/>
    <col min="11011" max="11011" width="20.7109375" style="172" bestFit="1" customWidth="1"/>
    <col min="11012" max="11012" width="5" style="172" bestFit="1" customWidth="1"/>
    <col min="11013" max="11013" width="3.140625" style="172" bestFit="1" customWidth="1"/>
    <col min="11014" max="11014" width="6.7109375" style="172" bestFit="1" customWidth="1"/>
    <col min="11015" max="11015" width="6.85546875" style="172" bestFit="1" customWidth="1"/>
    <col min="11016" max="11017" width="7" style="172" bestFit="1" customWidth="1"/>
    <col min="11018" max="11264" width="3.7109375" style="172" customWidth="1"/>
    <col min="11265" max="11265" width="3.28515625" style="172" bestFit="1" customWidth="1"/>
    <col min="11266" max="11266" width="8.28515625" style="172" bestFit="1" customWidth="1"/>
    <col min="11267" max="11267" width="20.7109375" style="172" bestFit="1" customWidth="1"/>
    <col min="11268" max="11268" width="5" style="172" bestFit="1" customWidth="1"/>
    <col min="11269" max="11269" width="3.140625" style="172" bestFit="1" customWidth="1"/>
    <col min="11270" max="11270" width="6.7109375" style="172" bestFit="1" customWidth="1"/>
    <col min="11271" max="11271" width="6.85546875" style="172" bestFit="1" customWidth="1"/>
    <col min="11272" max="11273" width="7" style="172" bestFit="1" customWidth="1"/>
    <col min="11274" max="11520" width="3.7109375" style="172" customWidth="1"/>
    <col min="11521" max="11521" width="3.28515625" style="172" bestFit="1" customWidth="1"/>
    <col min="11522" max="11522" width="8.28515625" style="172" bestFit="1" customWidth="1"/>
    <col min="11523" max="11523" width="20.7109375" style="172" bestFit="1" customWidth="1"/>
    <col min="11524" max="11524" width="5" style="172" bestFit="1" customWidth="1"/>
    <col min="11525" max="11525" width="3.140625" style="172" bestFit="1" customWidth="1"/>
    <col min="11526" max="11526" width="6.7109375" style="172" bestFit="1" customWidth="1"/>
    <col min="11527" max="11527" width="6.85546875" style="172" bestFit="1" customWidth="1"/>
    <col min="11528" max="11529" width="7" style="172" bestFit="1" customWidth="1"/>
    <col min="11530" max="11776" width="3.7109375" style="172" customWidth="1"/>
    <col min="11777" max="11777" width="3.28515625" style="172" bestFit="1" customWidth="1"/>
    <col min="11778" max="11778" width="8.28515625" style="172" bestFit="1" customWidth="1"/>
    <col min="11779" max="11779" width="20.7109375" style="172" bestFit="1" customWidth="1"/>
    <col min="11780" max="11780" width="5" style="172" bestFit="1" customWidth="1"/>
    <col min="11781" max="11781" width="3.140625" style="172" bestFit="1" customWidth="1"/>
    <col min="11782" max="11782" width="6.7109375" style="172" bestFit="1" customWidth="1"/>
    <col min="11783" max="11783" width="6.85546875" style="172" bestFit="1" customWidth="1"/>
    <col min="11784" max="11785" width="7" style="172" bestFit="1" customWidth="1"/>
    <col min="11786" max="12032" width="3.7109375" style="172" customWidth="1"/>
    <col min="12033" max="12033" width="3.28515625" style="172" bestFit="1" customWidth="1"/>
    <col min="12034" max="12034" width="8.28515625" style="172" bestFit="1" customWidth="1"/>
    <col min="12035" max="12035" width="20.7109375" style="172" bestFit="1" customWidth="1"/>
    <col min="12036" max="12036" width="5" style="172" bestFit="1" customWidth="1"/>
    <col min="12037" max="12037" width="3.140625" style="172" bestFit="1" customWidth="1"/>
    <col min="12038" max="12038" width="6.7109375" style="172" bestFit="1" customWidth="1"/>
    <col min="12039" max="12039" width="6.85546875" style="172" bestFit="1" customWidth="1"/>
    <col min="12040" max="12041" width="7" style="172" bestFit="1" customWidth="1"/>
    <col min="12042" max="12288" width="3.7109375" style="172" customWidth="1"/>
    <col min="12289" max="12289" width="3.28515625" style="172" bestFit="1" customWidth="1"/>
    <col min="12290" max="12290" width="8.28515625" style="172" bestFit="1" customWidth="1"/>
    <col min="12291" max="12291" width="20.7109375" style="172" bestFit="1" customWidth="1"/>
    <col min="12292" max="12292" width="5" style="172" bestFit="1" customWidth="1"/>
    <col min="12293" max="12293" width="3.140625" style="172" bestFit="1" customWidth="1"/>
    <col min="12294" max="12294" width="6.7109375" style="172" bestFit="1" customWidth="1"/>
    <col min="12295" max="12295" width="6.85546875" style="172" bestFit="1" customWidth="1"/>
    <col min="12296" max="12297" width="7" style="172" bestFit="1" customWidth="1"/>
    <col min="12298" max="12544" width="3.7109375" style="172" customWidth="1"/>
    <col min="12545" max="12545" width="3.28515625" style="172" bestFit="1" customWidth="1"/>
    <col min="12546" max="12546" width="8.28515625" style="172" bestFit="1" customWidth="1"/>
    <col min="12547" max="12547" width="20.7109375" style="172" bestFit="1" customWidth="1"/>
    <col min="12548" max="12548" width="5" style="172" bestFit="1" customWidth="1"/>
    <col min="12549" max="12549" width="3.140625" style="172" bestFit="1" customWidth="1"/>
    <col min="12550" max="12550" width="6.7109375" style="172" bestFit="1" customWidth="1"/>
    <col min="12551" max="12551" width="6.85546875" style="172" bestFit="1" customWidth="1"/>
    <col min="12552" max="12553" width="7" style="172" bestFit="1" customWidth="1"/>
    <col min="12554" max="12800" width="3.7109375" style="172" customWidth="1"/>
    <col min="12801" max="12801" width="3.28515625" style="172" bestFit="1" customWidth="1"/>
    <col min="12802" max="12802" width="8.28515625" style="172" bestFit="1" customWidth="1"/>
    <col min="12803" max="12803" width="20.7109375" style="172" bestFit="1" customWidth="1"/>
    <col min="12804" max="12804" width="5" style="172" bestFit="1" customWidth="1"/>
    <col min="12805" max="12805" width="3.140625" style="172" bestFit="1" customWidth="1"/>
    <col min="12806" max="12806" width="6.7109375" style="172" bestFit="1" customWidth="1"/>
    <col min="12807" max="12807" width="6.85546875" style="172" bestFit="1" customWidth="1"/>
    <col min="12808" max="12809" width="7" style="172" bestFit="1" customWidth="1"/>
    <col min="12810" max="13056" width="3.7109375" style="172" customWidth="1"/>
    <col min="13057" max="13057" width="3.28515625" style="172" bestFit="1" customWidth="1"/>
    <col min="13058" max="13058" width="8.28515625" style="172" bestFit="1" customWidth="1"/>
    <col min="13059" max="13059" width="20.7109375" style="172" bestFit="1" customWidth="1"/>
    <col min="13060" max="13060" width="5" style="172" bestFit="1" customWidth="1"/>
    <col min="13061" max="13061" width="3.140625" style="172" bestFit="1" customWidth="1"/>
    <col min="13062" max="13062" width="6.7109375" style="172" bestFit="1" customWidth="1"/>
    <col min="13063" max="13063" width="6.85546875" style="172" bestFit="1" customWidth="1"/>
    <col min="13064" max="13065" width="7" style="172" bestFit="1" customWidth="1"/>
    <col min="13066" max="13312" width="3.7109375" style="172" customWidth="1"/>
    <col min="13313" max="13313" width="3.28515625" style="172" bestFit="1" customWidth="1"/>
    <col min="13314" max="13314" width="8.28515625" style="172" bestFit="1" customWidth="1"/>
    <col min="13315" max="13315" width="20.7109375" style="172" bestFit="1" customWidth="1"/>
    <col min="13316" max="13316" width="5" style="172" bestFit="1" customWidth="1"/>
    <col min="13317" max="13317" width="3.140625" style="172" bestFit="1" customWidth="1"/>
    <col min="13318" max="13318" width="6.7109375" style="172" bestFit="1" customWidth="1"/>
    <col min="13319" max="13319" width="6.85546875" style="172" bestFit="1" customWidth="1"/>
    <col min="13320" max="13321" width="7" style="172" bestFit="1" customWidth="1"/>
    <col min="13322" max="13568" width="3.7109375" style="172" customWidth="1"/>
    <col min="13569" max="13569" width="3.28515625" style="172" bestFit="1" customWidth="1"/>
    <col min="13570" max="13570" width="8.28515625" style="172" bestFit="1" customWidth="1"/>
    <col min="13571" max="13571" width="20.7109375" style="172" bestFit="1" customWidth="1"/>
    <col min="13572" max="13572" width="5" style="172" bestFit="1" customWidth="1"/>
    <col min="13573" max="13573" width="3.140625" style="172" bestFit="1" customWidth="1"/>
    <col min="13574" max="13574" width="6.7109375" style="172" bestFit="1" customWidth="1"/>
    <col min="13575" max="13575" width="6.85546875" style="172" bestFit="1" customWidth="1"/>
    <col min="13576" max="13577" width="7" style="172" bestFit="1" customWidth="1"/>
    <col min="13578" max="13824" width="3.7109375" style="172" customWidth="1"/>
    <col min="13825" max="13825" width="3.28515625" style="172" bestFit="1" customWidth="1"/>
    <col min="13826" max="13826" width="8.28515625" style="172" bestFit="1" customWidth="1"/>
    <col min="13827" max="13827" width="20.7109375" style="172" bestFit="1" customWidth="1"/>
    <col min="13828" max="13828" width="5" style="172" bestFit="1" customWidth="1"/>
    <col min="13829" max="13829" width="3.140625" style="172" bestFit="1" customWidth="1"/>
    <col min="13830" max="13830" width="6.7109375" style="172" bestFit="1" customWidth="1"/>
    <col min="13831" max="13831" width="6.85546875" style="172" bestFit="1" customWidth="1"/>
    <col min="13832" max="13833" width="7" style="172" bestFit="1" customWidth="1"/>
    <col min="13834" max="14080" width="3.7109375" style="172" customWidth="1"/>
    <col min="14081" max="14081" width="3.28515625" style="172" bestFit="1" customWidth="1"/>
    <col min="14082" max="14082" width="8.28515625" style="172" bestFit="1" customWidth="1"/>
    <col min="14083" max="14083" width="20.7109375" style="172" bestFit="1" customWidth="1"/>
    <col min="14084" max="14084" width="5" style="172" bestFit="1" customWidth="1"/>
    <col min="14085" max="14085" width="3.140625" style="172" bestFit="1" customWidth="1"/>
    <col min="14086" max="14086" width="6.7109375" style="172" bestFit="1" customWidth="1"/>
    <col min="14087" max="14087" width="6.85546875" style="172" bestFit="1" customWidth="1"/>
    <col min="14088" max="14089" width="7" style="172" bestFit="1" customWidth="1"/>
    <col min="14090" max="14336" width="3.7109375" style="172" customWidth="1"/>
    <col min="14337" max="14337" width="3.28515625" style="172" bestFit="1" customWidth="1"/>
    <col min="14338" max="14338" width="8.28515625" style="172" bestFit="1" customWidth="1"/>
    <col min="14339" max="14339" width="20.7109375" style="172" bestFit="1" customWidth="1"/>
    <col min="14340" max="14340" width="5" style="172" bestFit="1" customWidth="1"/>
    <col min="14341" max="14341" width="3.140625" style="172" bestFit="1" customWidth="1"/>
    <col min="14342" max="14342" width="6.7109375" style="172" bestFit="1" customWidth="1"/>
    <col min="14343" max="14343" width="6.85546875" style="172" bestFit="1" customWidth="1"/>
    <col min="14344" max="14345" width="7" style="172" bestFit="1" customWidth="1"/>
    <col min="14346" max="14592" width="3.7109375" style="172" customWidth="1"/>
    <col min="14593" max="14593" width="3.28515625" style="172" bestFit="1" customWidth="1"/>
    <col min="14594" max="14594" width="8.28515625" style="172" bestFit="1" customWidth="1"/>
    <col min="14595" max="14595" width="20.7109375" style="172" bestFit="1" customWidth="1"/>
    <col min="14596" max="14596" width="5" style="172" bestFit="1" customWidth="1"/>
    <col min="14597" max="14597" width="3.140625" style="172" bestFit="1" customWidth="1"/>
    <col min="14598" max="14598" width="6.7109375" style="172" bestFit="1" customWidth="1"/>
    <col min="14599" max="14599" width="6.85546875" style="172" bestFit="1" customWidth="1"/>
    <col min="14600" max="14601" width="7" style="172" bestFit="1" customWidth="1"/>
    <col min="14602" max="14848" width="3.7109375" style="172" customWidth="1"/>
    <col min="14849" max="14849" width="3.28515625" style="172" bestFit="1" customWidth="1"/>
    <col min="14850" max="14850" width="8.28515625" style="172" bestFit="1" customWidth="1"/>
    <col min="14851" max="14851" width="20.7109375" style="172" bestFit="1" customWidth="1"/>
    <col min="14852" max="14852" width="5" style="172" bestFit="1" customWidth="1"/>
    <col min="14853" max="14853" width="3.140625" style="172" bestFit="1" customWidth="1"/>
    <col min="14854" max="14854" width="6.7109375" style="172" bestFit="1" customWidth="1"/>
    <col min="14855" max="14855" width="6.85546875" style="172" bestFit="1" customWidth="1"/>
    <col min="14856" max="14857" width="7" style="172" bestFit="1" customWidth="1"/>
    <col min="14858" max="15104" width="3.7109375" style="172" customWidth="1"/>
    <col min="15105" max="15105" width="3.28515625" style="172" bestFit="1" customWidth="1"/>
    <col min="15106" max="15106" width="8.28515625" style="172" bestFit="1" customWidth="1"/>
    <col min="15107" max="15107" width="20.7109375" style="172" bestFit="1" customWidth="1"/>
    <col min="15108" max="15108" width="5" style="172" bestFit="1" customWidth="1"/>
    <col min="15109" max="15109" width="3.140625" style="172" bestFit="1" customWidth="1"/>
    <col min="15110" max="15110" width="6.7109375" style="172" bestFit="1" customWidth="1"/>
    <col min="15111" max="15111" width="6.85546875" style="172" bestFit="1" customWidth="1"/>
    <col min="15112" max="15113" width="7" style="172" bestFit="1" customWidth="1"/>
    <col min="15114" max="15360" width="3.7109375" style="172" customWidth="1"/>
    <col min="15361" max="15361" width="3.28515625" style="172" bestFit="1" customWidth="1"/>
    <col min="15362" max="15362" width="8.28515625" style="172" bestFit="1" customWidth="1"/>
    <col min="15363" max="15363" width="20.7109375" style="172" bestFit="1" customWidth="1"/>
    <col min="15364" max="15364" width="5" style="172" bestFit="1" customWidth="1"/>
    <col min="15365" max="15365" width="3.140625" style="172" bestFit="1" customWidth="1"/>
    <col min="15366" max="15366" width="6.7109375" style="172" bestFit="1" customWidth="1"/>
    <col min="15367" max="15367" width="6.85546875" style="172" bestFit="1" customWidth="1"/>
    <col min="15368" max="15369" width="7" style="172" bestFit="1" customWidth="1"/>
    <col min="15370" max="15616" width="3.7109375" style="172" customWidth="1"/>
    <col min="15617" max="15617" width="3.28515625" style="172" bestFit="1" customWidth="1"/>
    <col min="15618" max="15618" width="8.28515625" style="172" bestFit="1" customWidth="1"/>
    <col min="15619" max="15619" width="20.7109375" style="172" bestFit="1" customWidth="1"/>
    <col min="15620" max="15620" width="5" style="172" bestFit="1" customWidth="1"/>
    <col min="15621" max="15621" width="3.140625" style="172" bestFit="1" customWidth="1"/>
    <col min="15622" max="15622" width="6.7109375" style="172" bestFit="1" customWidth="1"/>
    <col min="15623" max="15623" width="6.85546875" style="172" bestFit="1" customWidth="1"/>
    <col min="15624" max="15625" width="7" style="172" bestFit="1" customWidth="1"/>
    <col min="15626" max="15872" width="3.7109375" style="172" customWidth="1"/>
    <col min="15873" max="15873" width="3.28515625" style="172" bestFit="1" customWidth="1"/>
    <col min="15874" max="15874" width="8.28515625" style="172" bestFit="1" customWidth="1"/>
    <col min="15875" max="15875" width="20.7109375" style="172" bestFit="1" customWidth="1"/>
    <col min="15876" max="15876" width="5" style="172" bestFit="1" customWidth="1"/>
    <col min="15877" max="15877" width="3.140625" style="172" bestFit="1" customWidth="1"/>
    <col min="15878" max="15878" width="6.7109375" style="172" bestFit="1" customWidth="1"/>
    <col min="15879" max="15879" width="6.85546875" style="172" bestFit="1" customWidth="1"/>
    <col min="15880" max="15881" width="7" style="172" bestFit="1" customWidth="1"/>
    <col min="15882" max="16128" width="3.7109375" style="172" customWidth="1"/>
    <col min="16129" max="16129" width="3.28515625" style="172" bestFit="1" customWidth="1"/>
    <col min="16130" max="16130" width="8.28515625" style="172" bestFit="1" customWidth="1"/>
    <col min="16131" max="16131" width="20.7109375" style="172" bestFit="1" customWidth="1"/>
    <col min="16132" max="16132" width="5" style="172" bestFit="1" customWidth="1"/>
    <col min="16133" max="16133" width="3.140625" style="172" bestFit="1" customWidth="1"/>
    <col min="16134" max="16134" width="6.7109375" style="172" bestFit="1" customWidth="1"/>
    <col min="16135" max="16135" width="6.85546875" style="172" bestFit="1" customWidth="1"/>
    <col min="16136" max="16137" width="7" style="172" bestFit="1" customWidth="1"/>
    <col min="16138" max="16384" width="3.7109375" style="172" customWidth="1"/>
  </cols>
  <sheetData>
    <row r="1" spans="1:9" s="4" customFormat="1" x14ac:dyDescent="0.2">
      <c r="D1" s="5"/>
      <c r="F1" s="37"/>
      <c r="G1" s="37"/>
      <c r="H1" s="37"/>
      <c r="I1" s="37"/>
    </row>
    <row r="2" spans="1:9" s="4" customFormat="1" x14ac:dyDescent="0.2">
      <c r="D2" s="5"/>
      <c r="F2" s="37"/>
      <c r="G2" s="37"/>
      <c r="H2" s="37"/>
      <c r="I2" s="37"/>
    </row>
    <row r="3" spans="1:9" s="4" customFormat="1" x14ac:dyDescent="0.2">
      <c r="D3" s="5"/>
      <c r="F3" s="37"/>
      <c r="G3" s="37"/>
      <c r="H3" s="37"/>
      <c r="I3" s="37"/>
    </row>
    <row r="4" spans="1:9" s="4" customFormat="1" x14ac:dyDescent="0.2">
      <c r="D4" s="5"/>
      <c r="F4" s="37"/>
      <c r="G4" s="37"/>
      <c r="H4" s="37"/>
      <c r="I4" s="37"/>
    </row>
    <row r="5" spans="1:9" s="4" customFormat="1" x14ac:dyDescent="0.2">
      <c r="D5" s="5"/>
      <c r="F5" s="37"/>
      <c r="G5" s="37"/>
      <c r="H5" s="37"/>
      <c r="I5" s="37"/>
    </row>
    <row r="6" spans="1:9" s="4" customFormat="1" x14ac:dyDescent="0.2">
      <c r="D6" s="5"/>
      <c r="F6" s="37"/>
      <c r="G6" s="37"/>
      <c r="H6" s="37"/>
      <c r="I6" s="37"/>
    </row>
    <row r="7" spans="1:9" s="4" customFormat="1" x14ac:dyDescent="0.2">
      <c r="D7" s="5"/>
      <c r="F7" s="37"/>
      <c r="G7" s="37"/>
      <c r="H7" s="37"/>
      <c r="I7" s="37"/>
    </row>
    <row r="8" spans="1:9" s="4" customFormat="1" x14ac:dyDescent="0.2">
      <c r="D8" s="5"/>
      <c r="F8" s="37"/>
      <c r="G8" s="37"/>
      <c r="H8" s="37"/>
      <c r="I8" s="37"/>
    </row>
    <row r="9" spans="1:9" s="6" customFormat="1" ht="18.75" x14ac:dyDescent="0.3">
      <c r="A9" s="243" t="s">
        <v>92</v>
      </c>
      <c r="B9" s="243"/>
      <c r="C9" s="243"/>
      <c r="D9" s="243"/>
      <c r="E9" s="243"/>
      <c r="F9" s="243"/>
      <c r="G9" s="243"/>
      <c r="H9" s="243"/>
      <c r="I9" s="243"/>
    </row>
    <row r="10" spans="1:9" s="4" customFormat="1" ht="15" x14ac:dyDescent="0.25">
      <c r="A10" s="263" t="s">
        <v>121</v>
      </c>
      <c r="B10" s="263"/>
      <c r="C10" s="263"/>
      <c r="D10" s="263"/>
      <c r="E10" s="263"/>
      <c r="F10" s="263"/>
      <c r="G10" s="263"/>
      <c r="H10" s="263"/>
      <c r="I10" s="263"/>
    </row>
    <row r="11" spans="1:9" s="4" customFormat="1" x14ac:dyDescent="0.2">
      <c r="D11" s="5"/>
      <c r="F11" s="37"/>
      <c r="G11" s="37"/>
      <c r="H11" s="37"/>
      <c r="I11" s="37"/>
    </row>
    <row r="12" spans="1:9" s="4" customFormat="1" x14ac:dyDescent="0.2">
      <c r="D12" s="5"/>
      <c r="F12" s="37"/>
      <c r="G12" s="37"/>
      <c r="H12" s="37"/>
      <c r="I12" s="37"/>
    </row>
    <row r="13" spans="1:9" s="4" customFormat="1" ht="12" customHeight="1" x14ac:dyDescent="0.2">
      <c r="A13" s="239" t="s">
        <v>93</v>
      </c>
      <c r="B13" s="239"/>
      <c r="C13" s="239"/>
      <c r="D13" s="239"/>
      <c r="E13" s="239"/>
      <c r="F13" s="239"/>
      <c r="G13" s="239"/>
      <c r="H13" s="239"/>
      <c r="I13" s="239"/>
    </row>
    <row r="14" spans="1:9" s="4" customFormat="1" ht="12" customHeight="1" x14ac:dyDescent="0.2">
      <c r="A14" s="238" t="s">
        <v>314</v>
      </c>
      <c r="B14" s="238"/>
      <c r="C14" s="238"/>
      <c r="D14" s="238"/>
      <c r="E14" s="238"/>
      <c r="F14" s="238"/>
      <c r="G14" s="238"/>
      <c r="H14" s="238"/>
      <c r="I14" s="238"/>
    </row>
    <row r="15" spans="1:9" s="4" customFormat="1" ht="12" customHeight="1" x14ac:dyDescent="0.2">
      <c r="A15" s="238" t="s">
        <v>302</v>
      </c>
      <c r="B15" s="238"/>
      <c r="C15" s="238"/>
      <c r="D15" s="238"/>
      <c r="E15" s="238"/>
      <c r="F15" s="238"/>
      <c r="G15" s="238"/>
      <c r="H15" s="238"/>
      <c r="I15" s="238"/>
    </row>
    <row r="16" spans="1:9" s="4" customFormat="1" ht="12" customHeight="1" x14ac:dyDescent="0.2">
      <c r="A16" s="239" t="s">
        <v>94</v>
      </c>
      <c r="B16" s="239"/>
      <c r="C16" s="239"/>
      <c r="D16" s="239"/>
      <c r="E16" s="239"/>
      <c r="F16" s="239"/>
      <c r="G16" s="239"/>
      <c r="H16" s="239"/>
      <c r="I16" s="239"/>
    </row>
    <row r="17" spans="1:11" s="4" customFormat="1" ht="12" customHeight="1" x14ac:dyDescent="0.2">
      <c r="A17" s="238" t="s">
        <v>303</v>
      </c>
      <c r="B17" s="238"/>
      <c r="C17" s="238"/>
      <c r="D17" s="238"/>
      <c r="E17" s="238"/>
      <c r="F17" s="238"/>
      <c r="G17" s="238"/>
      <c r="H17" s="238"/>
      <c r="I17" s="238"/>
    </row>
    <row r="18" spans="1:11" s="4" customFormat="1" ht="12" customHeight="1" x14ac:dyDescent="0.2">
      <c r="A18" s="239" t="s">
        <v>95</v>
      </c>
      <c r="B18" s="239"/>
      <c r="C18" s="239"/>
      <c r="D18" s="239"/>
      <c r="E18" s="239"/>
      <c r="F18" s="239"/>
      <c r="G18" s="239"/>
      <c r="H18" s="239"/>
      <c r="I18" s="239"/>
    </row>
    <row r="19" spans="1:11" s="8" customFormat="1" ht="12" customHeight="1" x14ac:dyDescent="0.2">
      <c r="A19" s="238" t="s">
        <v>304</v>
      </c>
      <c r="B19" s="238"/>
      <c r="C19" s="238"/>
      <c r="D19" s="238"/>
      <c r="E19" s="238"/>
      <c r="F19" s="238"/>
      <c r="G19" s="238"/>
      <c r="H19" s="238"/>
      <c r="I19" s="238"/>
    </row>
    <row r="20" spans="1:11" s="28" customFormat="1" ht="12" x14ac:dyDescent="0.2">
      <c r="A20" s="161"/>
      <c r="B20" s="161"/>
      <c r="C20" s="161"/>
      <c r="D20" s="161"/>
      <c r="E20" s="161"/>
      <c r="F20" s="85"/>
      <c r="G20" s="85"/>
      <c r="H20" s="85"/>
      <c r="I20" s="85"/>
    </row>
    <row r="21" spans="1:11" s="9" customFormat="1" x14ac:dyDescent="0.2">
      <c r="A21" s="4"/>
      <c r="B21" s="4"/>
      <c r="C21" s="4"/>
      <c r="D21" s="5"/>
      <c r="E21" s="4"/>
      <c r="F21" s="37"/>
      <c r="G21" s="37"/>
      <c r="H21" s="37"/>
      <c r="I21" s="37"/>
    </row>
    <row r="24" spans="1:11" s="170" customFormat="1" ht="22.5" x14ac:dyDescent="0.25">
      <c r="B24" s="256" t="s">
        <v>101</v>
      </c>
      <c r="C24" s="256"/>
      <c r="D24" s="256"/>
      <c r="E24" s="256"/>
      <c r="F24" s="256"/>
      <c r="G24" s="256"/>
      <c r="H24" s="171" t="s">
        <v>1</v>
      </c>
      <c r="I24" s="171" t="s">
        <v>2</v>
      </c>
    </row>
    <row r="25" spans="1:11" x14ac:dyDescent="0.25">
      <c r="B25" s="257" t="str">
        <f>A49</f>
        <v>01  vízvezeték</v>
      </c>
      <c r="C25" s="257"/>
      <c r="D25" s="257"/>
      <c r="E25" s="257"/>
      <c r="F25" s="257"/>
      <c r="G25" s="257"/>
    </row>
    <row r="26" spans="1:11" s="174" customFormat="1" x14ac:dyDescent="0.25">
      <c r="B26" s="258" t="str">
        <f>A119</f>
        <v>02  szennyvízvezeték</v>
      </c>
      <c r="C26" s="258"/>
      <c r="D26" s="258"/>
      <c r="E26" s="258"/>
      <c r="F26" s="258"/>
      <c r="G26" s="258"/>
      <c r="H26" s="175"/>
      <c r="I26" s="175"/>
    </row>
    <row r="27" spans="1:11" x14ac:dyDescent="0.25">
      <c r="B27" s="259" t="str">
        <f>A149</f>
        <v>03 gázvezeték szerelés</v>
      </c>
      <c r="C27" s="259"/>
      <c r="D27" s="259"/>
      <c r="E27" s="259"/>
      <c r="F27" s="259"/>
      <c r="G27" s="259"/>
    </row>
    <row r="28" spans="1:11" x14ac:dyDescent="0.25">
      <c r="B28" s="260" t="str">
        <f>A179</f>
        <v>04 központi fűtés szerelés</v>
      </c>
      <c r="C28" s="260"/>
      <c r="D28" s="260"/>
      <c r="E28" s="260"/>
      <c r="F28" s="260"/>
      <c r="G28" s="260"/>
    </row>
    <row r="29" spans="1:11" s="170" customFormat="1" x14ac:dyDescent="0.2">
      <c r="B29" s="261" t="s">
        <v>103</v>
      </c>
      <c r="C29" s="261"/>
      <c r="D29" s="261"/>
      <c r="E29" s="261"/>
      <c r="F29" s="261"/>
      <c r="G29" s="261"/>
      <c r="H29" s="171"/>
      <c r="I29" s="171"/>
      <c r="J29" s="176"/>
      <c r="K29" s="176"/>
    </row>
    <row r="30" spans="1:11" s="180" customFormat="1" ht="15" x14ac:dyDescent="0.2">
      <c r="A30" s="177"/>
      <c r="B30" s="177"/>
      <c r="C30" s="178"/>
      <c r="D30" s="262" t="s">
        <v>96</v>
      </c>
      <c r="E30" s="262"/>
      <c r="F30" s="262"/>
      <c r="G30" s="262"/>
      <c r="H30" s="254"/>
      <c r="I30" s="254"/>
      <c r="J30" s="179"/>
      <c r="K30" s="179"/>
    </row>
    <row r="31" spans="1:11" s="180" customFormat="1" ht="15" x14ac:dyDescent="0.2">
      <c r="A31" s="177"/>
      <c r="B31" s="177"/>
      <c r="C31" s="178"/>
      <c r="D31" s="253" t="s">
        <v>97</v>
      </c>
      <c r="E31" s="253"/>
      <c r="F31" s="253"/>
      <c r="G31" s="253"/>
      <c r="H31" s="254"/>
      <c r="I31" s="254"/>
    </row>
    <row r="32" spans="1:11" s="180" customFormat="1" ht="15" x14ac:dyDescent="0.2">
      <c r="A32" s="177"/>
      <c r="B32" s="177"/>
      <c r="C32" s="178"/>
      <c r="D32" s="253" t="s">
        <v>98</v>
      </c>
      <c r="E32" s="253"/>
      <c r="F32" s="253"/>
      <c r="G32" s="253"/>
      <c r="H32" s="254"/>
      <c r="I32" s="254"/>
    </row>
    <row r="33" spans="1:9" s="180" customFormat="1" ht="15" x14ac:dyDescent="0.2">
      <c r="A33" s="177"/>
      <c r="B33" s="177"/>
      <c r="C33" s="178"/>
      <c r="D33" s="181"/>
      <c r="F33" s="182"/>
      <c r="G33" s="182"/>
      <c r="H33" s="183"/>
      <c r="I33" s="183"/>
    </row>
    <row r="34" spans="1:9" s="180" customFormat="1" ht="15" x14ac:dyDescent="0.2">
      <c r="A34" s="177"/>
      <c r="B34" s="177"/>
      <c r="C34" s="178"/>
      <c r="D34" s="181"/>
      <c r="F34" s="182"/>
      <c r="G34" s="182"/>
      <c r="H34" s="183"/>
      <c r="I34" s="183"/>
    </row>
    <row r="35" spans="1:9" s="1" customFormat="1" x14ac:dyDescent="0.2">
      <c r="A35" s="250" t="str">
        <f>Főösszesítő!A35</f>
        <v>Dátum: ………………………………………..</v>
      </c>
      <c r="B35" s="250"/>
      <c r="C35" s="250"/>
      <c r="D35" s="4"/>
      <c r="E35" s="4"/>
      <c r="F35" s="160"/>
      <c r="G35" s="160"/>
      <c r="H35" s="160"/>
      <c r="I35" s="2"/>
    </row>
    <row r="36" spans="1:9" s="1" customFormat="1" x14ac:dyDescent="0.2">
      <c r="A36" s="162"/>
      <c r="B36" s="162"/>
      <c r="C36" s="162"/>
      <c r="D36" s="4"/>
      <c r="E36" s="4"/>
      <c r="F36" s="160"/>
      <c r="G36" s="160"/>
      <c r="H36" s="160"/>
      <c r="I36" s="2"/>
    </row>
    <row r="37" spans="1:9" s="1" customFormat="1" x14ac:dyDescent="0.2">
      <c r="A37" s="162"/>
      <c r="B37" s="162"/>
      <c r="C37" s="162"/>
      <c r="D37" s="4"/>
      <c r="E37" s="4"/>
      <c r="F37" s="160"/>
      <c r="G37" s="160"/>
      <c r="H37" s="160"/>
      <c r="I37" s="2"/>
    </row>
    <row r="38" spans="1:9" s="1" customFormat="1" x14ac:dyDescent="0.2">
      <c r="A38" s="162"/>
      <c r="B38" s="162"/>
      <c r="C38" s="162"/>
      <c r="D38" s="4"/>
      <c r="E38" s="4"/>
      <c r="F38" s="160"/>
      <c r="G38" s="160"/>
      <c r="H38" s="160"/>
      <c r="I38" s="2"/>
    </row>
    <row r="39" spans="1:9" s="3" customFormat="1" x14ac:dyDescent="0.2">
      <c r="A39" s="4"/>
      <c r="B39" s="4"/>
      <c r="C39" s="4"/>
      <c r="D39" s="5"/>
      <c r="E39" s="4"/>
      <c r="F39" s="160"/>
      <c r="G39" s="160"/>
      <c r="H39" s="160"/>
      <c r="I39" s="2"/>
    </row>
    <row r="40" spans="1:9" s="3" customFormat="1" x14ac:dyDescent="0.2">
      <c r="A40" s="4"/>
      <c r="B40" s="4"/>
      <c r="C40" s="4"/>
      <c r="D40" s="5"/>
      <c r="E40" s="4"/>
      <c r="F40" s="237" t="s">
        <v>99</v>
      </c>
      <c r="G40" s="237"/>
      <c r="H40" s="237"/>
      <c r="I40" s="2"/>
    </row>
    <row r="41" spans="1:9" s="1" customFormat="1" x14ac:dyDescent="0.2">
      <c r="A41" s="4"/>
      <c r="B41" s="4"/>
      <c r="C41" s="4"/>
      <c r="D41" s="5"/>
      <c r="E41" s="4"/>
      <c r="F41" s="237" t="s">
        <v>1028</v>
      </c>
      <c r="G41" s="237"/>
      <c r="H41" s="237"/>
      <c r="I41" s="2"/>
    </row>
    <row r="42" spans="1:9" s="1" customFormat="1" x14ac:dyDescent="0.2">
      <c r="A42" s="4"/>
      <c r="B42" s="4"/>
      <c r="C42" s="4"/>
      <c r="D42" s="5"/>
      <c r="E42" s="4"/>
      <c r="F42" s="237"/>
      <c r="G42" s="237"/>
      <c r="H42" s="237"/>
      <c r="I42" s="2"/>
    </row>
    <row r="49" spans="1:9" x14ac:dyDescent="0.25">
      <c r="A49" s="252" t="s">
        <v>102</v>
      </c>
      <c r="B49" s="252"/>
      <c r="C49" s="252"/>
      <c r="D49" s="252"/>
      <c r="E49" s="252"/>
      <c r="F49" s="252"/>
      <c r="G49" s="252"/>
      <c r="H49" s="252"/>
      <c r="I49" s="252"/>
    </row>
    <row r="50" spans="1:9" ht="22.5" x14ac:dyDescent="0.25">
      <c r="A50" s="184" t="s">
        <v>16</v>
      </c>
      <c r="B50" s="170" t="s">
        <v>17</v>
      </c>
      <c r="C50" s="170" t="s">
        <v>18</v>
      </c>
      <c r="D50" s="185" t="s">
        <v>19</v>
      </c>
      <c r="E50" s="170" t="s">
        <v>20</v>
      </c>
      <c r="F50" s="171" t="s">
        <v>21</v>
      </c>
      <c r="G50" s="171" t="s">
        <v>22</v>
      </c>
      <c r="H50" s="171" t="s">
        <v>23</v>
      </c>
      <c r="I50" s="171" t="s">
        <v>24</v>
      </c>
    </row>
    <row r="51" spans="1:9" s="187" customFormat="1" ht="11.25" customHeight="1" x14ac:dyDescent="0.25">
      <c r="A51" s="255" t="s">
        <v>560</v>
      </c>
      <c r="B51" s="255"/>
      <c r="C51" s="255"/>
      <c r="D51" s="255"/>
      <c r="E51" s="255"/>
      <c r="F51" s="255"/>
      <c r="G51" s="186"/>
      <c r="H51" s="186"/>
      <c r="I51" s="186"/>
    </row>
    <row r="52" spans="1:9" ht="12.75" customHeight="1" x14ac:dyDescent="0.25">
      <c r="A52" s="188">
        <v>1</v>
      </c>
      <c r="B52" s="172" t="s">
        <v>561</v>
      </c>
      <c r="C52" s="172" t="s">
        <v>562</v>
      </c>
      <c r="D52" s="189">
        <v>1</v>
      </c>
      <c r="E52" s="172" t="s">
        <v>107</v>
      </c>
      <c r="F52" s="189"/>
      <c r="G52" s="189"/>
      <c r="H52" s="189"/>
      <c r="I52" s="189"/>
    </row>
    <row r="53" spans="1:9" s="187" customFormat="1" ht="11.25" customHeight="1" x14ac:dyDescent="0.25">
      <c r="A53" s="251" t="s">
        <v>5</v>
      </c>
      <c r="B53" s="251"/>
      <c r="C53" s="251"/>
      <c r="D53" s="251"/>
      <c r="E53" s="251"/>
      <c r="F53" s="251"/>
      <c r="G53" s="186"/>
      <c r="H53" s="186"/>
      <c r="I53" s="186"/>
    </row>
    <row r="54" spans="1:9" ht="78.75" x14ac:dyDescent="0.25">
      <c r="A54" s="188">
        <v>2</v>
      </c>
      <c r="B54" s="172" t="s">
        <v>41</v>
      </c>
      <c r="C54" s="172" t="s">
        <v>533</v>
      </c>
      <c r="D54" s="189">
        <v>60</v>
      </c>
      <c r="E54" s="172" t="s">
        <v>104</v>
      </c>
      <c r="F54" s="189"/>
      <c r="G54" s="189"/>
      <c r="H54" s="189"/>
      <c r="I54" s="189"/>
    </row>
    <row r="55" spans="1:9" ht="101.25" x14ac:dyDescent="0.25">
      <c r="A55" s="188">
        <v>3</v>
      </c>
      <c r="B55" s="172" t="s">
        <v>105</v>
      </c>
      <c r="C55" s="172" t="s">
        <v>106</v>
      </c>
      <c r="D55" s="189">
        <v>50</v>
      </c>
      <c r="E55" s="172" t="s">
        <v>104</v>
      </c>
      <c r="F55" s="189"/>
      <c r="G55" s="189"/>
      <c r="H55" s="189"/>
      <c r="I55" s="189"/>
    </row>
    <row r="56" spans="1:9" ht="67.5" x14ac:dyDescent="0.25">
      <c r="A56" s="188">
        <v>4</v>
      </c>
      <c r="B56" s="172" t="s">
        <v>317</v>
      </c>
      <c r="C56" s="172" t="s">
        <v>318</v>
      </c>
      <c r="D56" s="189">
        <v>10</v>
      </c>
      <c r="E56" s="172" t="s">
        <v>104</v>
      </c>
      <c r="F56" s="189"/>
      <c r="G56" s="189"/>
      <c r="H56" s="189"/>
      <c r="I56" s="189"/>
    </row>
    <row r="57" spans="1:9" ht="12.75" customHeight="1" x14ac:dyDescent="0.25">
      <c r="A57" s="188">
        <v>5</v>
      </c>
      <c r="B57" s="172" t="s">
        <v>534</v>
      </c>
      <c r="C57" s="172" t="s">
        <v>535</v>
      </c>
      <c r="D57" s="189">
        <v>60</v>
      </c>
      <c r="E57" s="172" t="s">
        <v>104</v>
      </c>
      <c r="F57" s="189"/>
      <c r="G57" s="189"/>
      <c r="H57" s="189"/>
      <c r="I57" s="189"/>
    </row>
    <row r="58" spans="1:9" s="187" customFormat="1" ht="11.25" customHeight="1" x14ac:dyDescent="0.25">
      <c r="A58" s="251" t="s">
        <v>319</v>
      </c>
      <c r="B58" s="251"/>
      <c r="C58" s="251"/>
      <c r="D58" s="251"/>
      <c r="E58" s="251"/>
      <c r="F58" s="251"/>
      <c r="G58" s="186"/>
      <c r="H58" s="186"/>
      <c r="I58" s="186"/>
    </row>
    <row r="59" spans="1:9" ht="12.75" customHeight="1" x14ac:dyDescent="0.25">
      <c r="A59" s="188">
        <v>6</v>
      </c>
      <c r="B59" s="172" t="s">
        <v>108</v>
      </c>
      <c r="C59" s="172" t="s">
        <v>320</v>
      </c>
      <c r="D59" s="189">
        <v>70</v>
      </c>
      <c r="E59" s="172" t="s">
        <v>109</v>
      </c>
      <c r="F59" s="189"/>
      <c r="G59" s="189"/>
      <c r="H59" s="189"/>
      <c r="I59" s="189"/>
    </row>
    <row r="60" spans="1:9" s="187" customFormat="1" ht="11.25" customHeight="1" x14ac:dyDescent="0.25">
      <c r="A60" s="251" t="s">
        <v>563</v>
      </c>
      <c r="B60" s="251"/>
      <c r="C60" s="251"/>
      <c r="D60" s="251"/>
      <c r="E60" s="251"/>
      <c r="F60" s="251"/>
      <c r="G60" s="186"/>
      <c r="H60" s="186"/>
      <c r="I60" s="186"/>
    </row>
    <row r="61" spans="1:9" ht="90" x14ac:dyDescent="0.25">
      <c r="A61" s="188">
        <v>7</v>
      </c>
      <c r="B61" s="172" t="s">
        <v>564</v>
      </c>
      <c r="C61" s="172" t="s">
        <v>565</v>
      </c>
      <c r="D61" s="189">
        <v>15</v>
      </c>
      <c r="E61" s="172" t="s">
        <v>109</v>
      </c>
      <c r="F61" s="189"/>
      <c r="G61" s="189"/>
      <c r="H61" s="189"/>
      <c r="I61" s="189"/>
    </row>
    <row r="62" spans="1:9" ht="90" x14ac:dyDescent="0.25">
      <c r="A62" s="188">
        <v>8</v>
      </c>
      <c r="B62" s="172" t="s">
        <v>566</v>
      </c>
      <c r="C62" s="172" t="s">
        <v>567</v>
      </c>
      <c r="D62" s="189">
        <v>40</v>
      </c>
      <c r="E62" s="172" t="s">
        <v>109</v>
      </c>
      <c r="F62" s="189"/>
      <c r="G62" s="189"/>
      <c r="H62" s="189"/>
      <c r="I62" s="189"/>
    </row>
    <row r="63" spans="1:9" ht="90" x14ac:dyDescent="0.25">
      <c r="A63" s="188">
        <v>9</v>
      </c>
      <c r="B63" s="172" t="s">
        <v>568</v>
      </c>
      <c r="C63" s="172" t="s">
        <v>569</v>
      </c>
      <c r="D63" s="189">
        <v>60</v>
      </c>
      <c r="E63" s="172" t="s">
        <v>109</v>
      </c>
      <c r="F63" s="189"/>
      <c r="G63" s="189"/>
      <c r="H63" s="189"/>
      <c r="I63" s="189"/>
    </row>
    <row r="64" spans="1:9" s="187" customFormat="1" ht="11.25" customHeight="1" x14ac:dyDescent="0.25">
      <c r="A64" s="251" t="s">
        <v>110</v>
      </c>
      <c r="B64" s="251"/>
      <c r="C64" s="251"/>
      <c r="D64" s="251"/>
      <c r="E64" s="251"/>
      <c r="F64" s="251"/>
      <c r="G64" s="186"/>
      <c r="H64" s="186"/>
      <c r="I64" s="186"/>
    </row>
    <row r="65" spans="1:9" ht="168.75" x14ac:dyDescent="0.25">
      <c r="A65" s="188">
        <v>10</v>
      </c>
      <c r="B65" s="172" t="s">
        <v>322</v>
      </c>
      <c r="C65" s="172" t="s">
        <v>570</v>
      </c>
      <c r="D65" s="189">
        <v>150</v>
      </c>
      <c r="E65" s="172" t="s">
        <v>109</v>
      </c>
      <c r="F65" s="189"/>
      <c r="G65" s="189"/>
      <c r="H65" s="189"/>
      <c r="I65" s="189"/>
    </row>
    <row r="66" spans="1:9" ht="168.75" x14ac:dyDescent="0.25">
      <c r="A66" s="188">
        <v>11</v>
      </c>
      <c r="B66" s="172" t="s">
        <v>323</v>
      </c>
      <c r="C66" s="172" t="s">
        <v>571</v>
      </c>
      <c r="D66" s="189">
        <v>290</v>
      </c>
      <c r="E66" s="172" t="s">
        <v>109</v>
      </c>
      <c r="F66" s="189"/>
      <c r="G66" s="189"/>
      <c r="H66" s="189"/>
      <c r="I66" s="189"/>
    </row>
    <row r="67" spans="1:9" ht="168.75" x14ac:dyDescent="0.25">
      <c r="A67" s="188">
        <v>12</v>
      </c>
      <c r="B67" s="172" t="s">
        <v>324</v>
      </c>
      <c r="C67" s="172" t="s">
        <v>572</v>
      </c>
      <c r="D67" s="189">
        <v>19</v>
      </c>
      <c r="E67" s="172" t="s">
        <v>109</v>
      </c>
      <c r="F67" s="189"/>
      <c r="G67" s="189"/>
      <c r="H67" s="189"/>
      <c r="I67" s="189"/>
    </row>
    <row r="68" spans="1:9" ht="123.75" x14ac:dyDescent="0.25">
      <c r="A68" s="188">
        <v>13</v>
      </c>
      <c r="B68" s="172" t="s">
        <v>573</v>
      </c>
      <c r="C68" s="172" t="s">
        <v>574</v>
      </c>
      <c r="D68" s="189">
        <v>97</v>
      </c>
      <c r="E68" s="172" t="s">
        <v>107</v>
      </c>
      <c r="F68" s="189"/>
      <c r="G68" s="189"/>
      <c r="H68" s="189"/>
      <c r="I68" s="189"/>
    </row>
    <row r="69" spans="1:9" ht="123.75" x14ac:dyDescent="0.25">
      <c r="A69" s="188">
        <v>14</v>
      </c>
      <c r="B69" s="172" t="s">
        <v>575</v>
      </c>
      <c r="C69" s="172" t="s">
        <v>576</v>
      </c>
      <c r="D69" s="189">
        <v>30</v>
      </c>
      <c r="E69" s="172" t="s">
        <v>107</v>
      </c>
      <c r="F69" s="189"/>
      <c r="G69" s="189"/>
      <c r="H69" s="189"/>
      <c r="I69" s="189"/>
    </row>
    <row r="70" spans="1:9" ht="123.75" x14ac:dyDescent="0.25">
      <c r="A70" s="188">
        <v>15</v>
      </c>
      <c r="B70" s="172" t="s">
        <v>577</v>
      </c>
      <c r="C70" s="172" t="s">
        <v>578</v>
      </c>
      <c r="D70" s="189">
        <v>8</v>
      </c>
      <c r="E70" s="172" t="s">
        <v>107</v>
      </c>
      <c r="F70" s="189"/>
      <c r="G70" s="189"/>
      <c r="H70" s="189"/>
      <c r="I70" s="189"/>
    </row>
    <row r="71" spans="1:9" ht="135" x14ac:dyDescent="0.25">
      <c r="A71" s="188">
        <v>16</v>
      </c>
      <c r="B71" s="172" t="s">
        <v>579</v>
      </c>
      <c r="C71" s="172" t="s">
        <v>580</v>
      </c>
      <c r="D71" s="189">
        <v>2</v>
      </c>
      <c r="E71" s="172" t="s">
        <v>107</v>
      </c>
      <c r="F71" s="189"/>
      <c r="G71" s="189"/>
      <c r="H71" s="189"/>
      <c r="I71" s="189"/>
    </row>
    <row r="72" spans="1:9" ht="123.75" x14ac:dyDescent="0.25">
      <c r="A72" s="188">
        <v>17</v>
      </c>
      <c r="B72" s="172" t="s">
        <v>581</v>
      </c>
      <c r="C72" s="172" t="s">
        <v>582</v>
      </c>
      <c r="D72" s="189">
        <v>10</v>
      </c>
      <c r="E72" s="172" t="s">
        <v>107</v>
      </c>
      <c r="F72" s="189"/>
      <c r="G72" s="189"/>
      <c r="H72" s="189"/>
      <c r="I72" s="189"/>
    </row>
    <row r="73" spans="1:9" ht="123.75" x14ac:dyDescent="0.25">
      <c r="A73" s="188">
        <v>18</v>
      </c>
      <c r="B73" s="172" t="s">
        <v>583</v>
      </c>
      <c r="C73" s="172" t="s">
        <v>584</v>
      </c>
      <c r="D73" s="189">
        <v>10</v>
      </c>
      <c r="E73" s="172" t="s">
        <v>107</v>
      </c>
      <c r="F73" s="189"/>
      <c r="G73" s="189"/>
      <c r="H73" s="189"/>
      <c r="I73" s="189"/>
    </row>
    <row r="74" spans="1:9" ht="112.5" x14ac:dyDescent="0.25">
      <c r="A74" s="188">
        <v>19</v>
      </c>
      <c r="B74" s="172" t="s">
        <v>585</v>
      </c>
      <c r="C74" s="172" t="s">
        <v>586</v>
      </c>
      <c r="D74" s="189">
        <v>6</v>
      </c>
      <c r="E74" s="172" t="s">
        <v>107</v>
      </c>
      <c r="F74" s="189"/>
      <c r="G74" s="189"/>
      <c r="H74" s="189"/>
      <c r="I74" s="189"/>
    </row>
    <row r="75" spans="1:9" ht="112.5" x14ac:dyDescent="0.25">
      <c r="A75" s="188">
        <v>20</v>
      </c>
      <c r="B75" s="172" t="s">
        <v>587</v>
      </c>
      <c r="C75" s="172" t="s">
        <v>588</v>
      </c>
      <c r="D75" s="189">
        <v>8</v>
      </c>
      <c r="E75" s="172" t="s">
        <v>107</v>
      </c>
      <c r="F75" s="189"/>
      <c r="G75" s="189"/>
      <c r="H75" s="189"/>
      <c r="I75" s="189"/>
    </row>
    <row r="76" spans="1:9" ht="123.75" x14ac:dyDescent="0.25">
      <c r="A76" s="188">
        <v>21</v>
      </c>
      <c r="B76" s="172" t="s">
        <v>589</v>
      </c>
      <c r="C76" s="172" t="s">
        <v>590</v>
      </c>
      <c r="D76" s="189">
        <v>29</v>
      </c>
      <c r="E76" s="172" t="s">
        <v>107</v>
      </c>
      <c r="F76" s="189"/>
      <c r="G76" s="189"/>
      <c r="H76" s="189"/>
      <c r="I76" s="189"/>
    </row>
    <row r="77" spans="1:9" ht="123.75" x14ac:dyDescent="0.25">
      <c r="A77" s="188">
        <v>22</v>
      </c>
      <c r="B77" s="172" t="s">
        <v>591</v>
      </c>
      <c r="C77" s="172" t="s">
        <v>592</v>
      </c>
      <c r="D77" s="189">
        <v>42</v>
      </c>
      <c r="E77" s="172" t="s">
        <v>107</v>
      </c>
      <c r="F77" s="189"/>
      <c r="G77" s="189"/>
      <c r="H77" s="189"/>
      <c r="I77" s="189"/>
    </row>
    <row r="78" spans="1:9" ht="123.75" x14ac:dyDescent="0.25">
      <c r="A78" s="188">
        <v>23</v>
      </c>
      <c r="B78" s="172" t="s">
        <v>593</v>
      </c>
      <c r="C78" s="172" t="s">
        <v>594</v>
      </c>
      <c r="D78" s="189">
        <v>4</v>
      </c>
      <c r="E78" s="172" t="s">
        <v>107</v>
      </c>
      <c r="F78" s="189"/>
      <c r="G78" s="189"/>
      <c r="H78" s="189"/>
      <c r="I78" s="189"/>
    </row>
    <row r="79" spans="1:9" ht="123.75" x14ac:dyDescent="0.25">
      <c r="A79" s="188">
        <v>24</v>
      </c>
      <c r="B79" s="172" t="s">
        <v>595</v>
      </c>
      <c r="C79" s="172" t="s">
        <v>596</v>
      </c>
      <c r="D79" s="189">
        <v>8</v>
      </c>
      <c r="E79" s="172" t="s">
        <v>107</v>
      </c>
      <c r="F79" s="189"/>
      <c r="G79" s="189"/>
      <c r="H79" s="189"/>
      <c r="I79" s="189"/>
    </row>
    <row r="80" spans="1:9" ht="123.75" x14ac:dyDescent="0.25">
      <c r="A80" s="188">
        <v>25</v>
      </c>
      <c r="B80" s="172" t="s">
        <v>597</v>
      </c>
      <c r="C80" s="172" t="s">
        <v>598</v>
      </c>
      <c r="D80" s="189">
        <v>2</v>
      </c>
      <c r="E80" s="172" t="s">
        <v>107</v>
      </c>
      <c r="F80" s="189"/>
      <c r="G80" s="189"/>
      <c r="H80" s="189"/>
      <c r="I80" s="189"/>
    </row>
    <row r="81" spans="1:9" ht="112.5" x14ac:dyDescent="0.25">
      <c r="A81" s="188">
        <v>26</v>
      </c>
      <c r="B81" s="172" t="s">
        <v>325</v>
      </c>
      <c r="C81" s="172" t="s">
        <v>599</v>
      </c>
      <c r="D81" s="189">
        <v>1</v>
      </c>
      <c r="E81" s="172" t="s">
        <v>107</v>
      </c>
      <c r="F81" s="189"/>
      <c r="G81" s="189"/>
      <c r="H81" s="189"/>
      <c r="I81" s="189"/>
    </row>
    <row r="82" spans="1:9" s="187" customFormat="1" ht="11.25" customHeight="1" x14ac:dyDescent="0.25">
      <c r="A82" s="251" t="s">
        <v>111</v>
      </c>
      <c r="B82" s="251"/>
      <c r="C82" s="251"/>
      <c r="D82" s="251"/>
      <c r="E82" s="251"/>
      <c r="F82" s="251"/>
      <c r="G82" s="186"/>
      <c r="H82" s="186"/>
      <c r="I82" s="186"/>
    </row>
    <row r="83" spans="1:9" ht="123.75" x14ac:dyDescent="0.25">
      <c r="A83" s="188">
        <v>27</v>
      </c>
      <c r="B83" s="172" t="s">
        <v>600</v>
      </c>
      <c r="C83" s="172" t="s">
        <v>601</v>
      </c>
      <c r="D83" s="189">
        <v>38</v>
      </c>
      <c r="E83" s="172" t="s">
        <v>107</v>
      </c>
      <c r="F83" s="189"/>
      <c r="G83" s="189"/>
      <c r="H83" s="189"/>
      <c r="I83" s="189"/>
    </row>
    <row r="84" spans="1:9" ht="135" x14ac:dyDescent="0.25">
      <c r="A84" s="188">
        <v>28</v>
      </c>
      <c r="B84" s="172" t="s">
        <v>118</v>
      </c>
      <c r="C84" s="172" t="s">
        <v>332</v>
      </c>
      <c r="D84" s="189">
        <v>10</v>
      </c>
      <c r="E84" s="172" t="s">
        <v>107</v>
      </c>
      <c r="F84" s="189"/>
      <c r="G84" s="189"/>
      <c r="H84" s="189"/>
      <c r="I84" s="189"/>
    </row>
    <row r="85" spans="1:9" ht="101.25" x14ac:dyDescent="0.25">
      <c r="A85" s="188">
        <v>29</v>
      </c>
      <c r="B85" s="172" t="s">
        <v>602</v>
      </c>
      <c r="C85" s="172" t="s">
        <v>999</v>
      </c>
      <c r="D85" s="189">
        <v>3</v>
      </c>
      <c r="E85" s="172" t="s">
        <v>107</v>
      </c>
      <c r="F85" s="189"/>
      <c r="G85" s="189"/>
      <c r="H85" s="189"/>
      <c r="I85" s="189"/>
    </row>
    <row r="86" spans="1:9" ht="135" x14ac:dyDescent="0.25">
      <c r="A86" s="188">
        <v>30</v>
      </c>
      <c r="B86" s="172" t="s">
        <v>603</v>
      </c>
      <c r="C86" s="172" t="s">
        <v>604</v>
      </c>
      <c r="D86" s="189">
        <v>4</v>
      </c>
      <c r="E86" s="172" t="s">
        <v>107</v>
      </c>
      <c r="F86" s="189"/>
      <c r="G86" s="189"/>
      <c r="H86" s="189"/>
      <c r="I86" s="189"/>
    </row>
    <row r="87" spans="1:9" ht="101.25" x14ac:dyDescent="0.25">
      <c r="A87" s="188">
        <v>31</v>
      </c>
      <c r="B87" s="172" t="s">
        <v>605</v>
      </c>
      <c r="C87" s="172" t="s">
        <v>998</v>
      </c>
      <c r="D87" s="189">
        <v>1</v>
      </c>
      <c r="E87" s="172" t="s">
        <v>107</v>
      </c>
      <c r="F87" s="189"/>
      <c r="G87" s="189"/>
      <c r="H87" s="189"/>
      <c r="I87" s="189"/>
    </row>
    <row r="88" spans="1:9" ht="90" x14ac:dyDescent="0.25">
      <c r="A88" s="188">
        <v>32</v>
      </c>
      <c r="B88" s="172" t="s">
        <v>606</v>
      </c>
      <c r="C88" s="172" t="s">
        <v>607</v>
      </c>
      <c r="D88" s="189">
        <v>20</v>
      </c>
      <c r="E88" s="172" t="s">
        <v>107</v>
      </c>
      <c r="F88" s="189"/>
      <c r="G88" s="189"/>
      <c r="H88" s="189"/>
      <c r="I88" s="189"/>
    </row>
    <row r="89" spans="1:9" ht="180" x14ac:dyDescent="0.25">
      <c r="A89" s="188">
        <v>33</v>
      </c>
      <c r="B89" s="172" t="s">
        <v>608</v>
      </c>
      <c r="C89" s="172" t="s">
        <v>609</v>
      </c>
      <c r="D89" s="189">
        <v>3</v>
      </c>
      <c r="E89" s="172" t="s">
        <v>107</v>
      </c>
      <c r="F89" s="189"/>
      <c r="G89" s="189"/>
      <c r="H89" s="189"/>
      <c r="I89" s="189"/>
    </row>
    <row r="90" spans="1:9" ht="180" x14ac:dyDescent="0.25">
      <c r="A90" s="188">
        <v>34</v>
      </c>
      <c r="B90" s="172" t="s">
        <v>610</v>
      </c>
      <c r="C90" s="172" t="s">
        <v>611</v>
      </c>
      <c r="D90" s="189">
        <v>1</v>
      </c>
      <c r="E90" s="172" t="s">
        <v>107</v>
      </c>
      <c r="F90" s="189"/>
      <c r="G90" s="189"/>
      <c r="H90" s="189"/>
      <c r="I90" s="189"/>
    </row>
    <row r="91" spans="1:9" ht="67.5" x14ac:dyDescent="0.25">
      <c r="A91" s="188">
        <v>35</v>
      </c>
      <c r="B91" s="172" t="s">
        <v>113</v>
      </c>
      <c r="C91" s="172" t="s">
        <v>612</v>
      </c>
      <c r="D91" s="189">
        <v>5</v>
      </c>
      <c r="E91" s="172" t="s">
        <v>107</v>
      </c>
      <c r="F91" s="189"/>
      <c r="G91" s="189"/>
      <c r="H91" s="189"/>
      <c r="I91" s="189"/>
    </row>
    <row r="92" spans="1:9" ht="101.25" x14ac:dyDescent="0.25">
      <c r="A92" s="188">
        <v>36</v>
      </c>
      <c r="B92" s="172" t="s">
        <v>114</v>
      </c>
      <c r="C92" s="172" t="s">
        <v>613</v>
      </c>
      <c r="D92" s="189">
        <v>1</v>
      </c>
      <c r="E92" s="172" t="s">
        <v>107</v>
      </c>
      <c r="F92" s="189"/>
      <c r="G92" s="189"/>
      <c r="H92" s="189"/>
      <c r="I92" s="189"/>
    </row>
    <row r="93" spans="1:9" ht="123.75" x14ac:dyDescent="0.25">
      <c r="A93" s="188">
        <v>37</v>
      </c>
      <c r="B93" s="172" t="s">
        <v>614</v>
      </c>
      <c r="C93" s="172" t="s">
        <v>615</v>
      </c>
      <c r="D93" s="189">
        <v>1</v>
      </c>
      <c r="E93" s="172" t="s">
        <v>107</v>
      </c>
      <c r="F93" s="189"/>
      <c r="G93" s="189"/>
      <c r="H93" s="189"/>
      <c r="I93" s="189"/>
    </row>
    <row r="94" spans="1:9" ht="146.25" x14ac:dyDescent="0.25">
      <c r="A94" s="188">
        <v>38</v>
      </c>
      <c r="B94" s="172" t="s">
        <v>333</v>
      </c>
      <c r="C94" s="172" t="s">
        <v>616</v>
      </c>
      <c r="D94" s="189">
        <v>1</v>
      </c>
      <c r="E94" s="172" t="s">
        <v>107</v>
      </c>
      <c r="F94" s="189"/>
      <c r="G94" s="189"/>
      <c r="H94" s="189"/>
      <c r="I94" s="189"/>
    </row>
    <row r="95" spans="1:9" ht="146.25" x14ac:dyDescent="0.25">
      <c r="A95" s="188">
        <v>39</v>
      </c>
      <c r="B95" s="172" t="s">
        <v>617</v>
      </c>
      <c r="C95" s="172" t="s">
        <v>618</v>
      </c>
      <c r="D95" s="189">
        <v>2</v>
      </c>
      <c r="E95" s="172" t="s">
        <v>107</v>
      </c>
      <c r="F95" s="189"/>
      <c r="G95" s="189"/>
      <c r="H95" s="189"/>
      <c r="I95" s="189"/>
    </row>
    <row r="96" spans="1:9" ht="168.75" x14ac:dyDescent="0.25">
      <c r="A96" s="188">
        <v>40</v>
      </c>
      <c r="B96" s="172" t="s">
        <v>619</v>
      </c>
      <c r="C96" s="172" t="s">
        <v>620</v>
      </c>
      <c r="D96" s="189">
        <v>1</v>
      </c>
      <c r="E96" s="172" t="s">
        <v>107</v>
      </c>
      <c r="F96" s="189"/>
      <c r="G96" s="189"/>
      <c r="H96" s="189"/>
      <c r="I96" s="189"/>
    </row>
    <row r="97" spans="1:9" ht="101.25" x14ac:dyDescent="0.25">
      <c r="A97" s="188">
        <v>41</v>
      </c>
      <c r="B97" s="172" t="s">
        <v>334</v>
      </c>
      <c r="C97" s="172" t="s">
        <v>621</v>
      </c>
      <c r="D97" s="189">
        <v>8</v>
      </c>
      <c r="E97" s="172" t="s">
        <v>107</v>
      </c>
      <c r="F97" s="189"/>
      <c r="G97" s="189"/>
      <c r="H97" s="189"/>
      <c r="I97" s="189"/>
    </row>
    <row r="98" spans="1:9" ht="135" x14ac:dyDescent="0.25">
      <c r="A98" s="188">
        <v>42</v>
      </c>
      <c r="B98" s="172" t="s">
        <v>335</v>
      </c>
      <c r="C98" s="172" t="s">
        <v>622</v>
      </c>
      <c r="D98" s="189">
        <v>1</v>
      </c>
      <c r="E98" s="172" t="s">
        <v>107</v>
      </c>
      <c r="F98" s="189"/>
      <c r="G98" s="189"/>
      <c r="H98" s="189"/>
      <c r="I98" s="189"/>
    </row>
    <row r="99" spans="1:9" ht="112.5" x14ac:dyDescent="0.25">
      <c r="A99" s="188">
        <v>43</v>
      </c>
      <c r="B99" s="172" t="s">
        <v>623</v>
      </c>
      <c r="C99" s="172" t="s">
        <v>624</v>
      </c>
      <c r="D99" s="189">
        <v>1</v>
      </c>
      <c r="E99" s="172" t="s">
        <v>107</v>
      </c>
      <c r="F99" s="189"/>
      <c r="G99" s="189"/>
      <c r="H99" s="189"/>
      <c r="I99" s="189"/>
    </row>
    <row r="100" spans="1:9" ht="90" x14ac:dyDescent="0.25">
      <c r="A100" s="188">
        <v>44</v>
      </c>
      <c r="B100" s="172" t="s">
        <v>115</v>
      </c>
      <c r="C100" s="172" t="s">
        <v>625</v>
      </c>
      <c r="D100" s="189">
        <v>15</v>
      </c>
      <c r="E100" s="172" t="s">
        <v>107</v>
      </c>
      <c r="F100" s="189"/>
      <c r="G100" s="189"/>
      <c r="H100" s="189"/>
      <c r="I100" s="189"/>
    </row>
    <row r="101" spans="1:9" ht="78.75" x14ac:dyDescent="0.25">
      <c r="A101" s="188">
        <v>45</v>
      </c>
      <c r="B101" s="172" t="s">
        <v>336</v>
      </c>
      <c r="C101" s="172" t="s">
        <v>626</v>
      </c>
      <c r="D101" s="189">
        <v>5</v>
      </c>
      <c r="E101" s="172" t="s">
        <v>107</v>
      </c>
      <c r="F101" s="189"/>
      <c r="G101" s="189"/>
      <c r="H101" s="189"/>
      <c r="I101" s="189"/>
    </row>
    <row r="102" spans="1:9" ht="123.75" x14ac:dyDescent="0.25">
      <c r="A102" s="188">
        <v>46</v>
      </c>
      <c r="B102" s="172" t="s">
        <v>116</v>
      </c>
      <c r="C102" s="172" t="s">
        <v>627</v>
      </c>
      <c r="D102" s="189">
        <v>12</v>
      </c>
      <c r="E102" s="172" t="s">
        <v>107</v>
      </c>
      <c r="F102" s="189"/>
      <c r="G102" s="189"/>
      <c r="H102" s="189"/>
      <c r="I102" s="189"/>
    </row>
    <row r="103" spans="1:9" ht="112.5" x14ac:dyDescent="0.25">
      <c r="A103" s="188">
        <v>47</v>
      </c>
      <c r="B103" s="172" t="s">
        <v>337</v>
      </c>
      <c r="C103" s="172" t="s">
        <v>628</v>
      </c>
      <c r="D103" s="189">
        <v>5</v>
      </c>
      <c r="E103" s="172" t="s">
        <v>107</v>
      </c>
      <c r="F103" s="189"/>
      <c r="G103" s="189"/>
      <c r="H103" s="189"/>
      <c r="I103" s="189"/>
    </row>
    <row r="104" spans="1:9" ht="112.5" x14ac:dyDescent="0.25">
      <c r="A104" s="188">
        <v>48</v>
      </c>
      <c r="B104" s="172" t="s">
        <v>338</v>
      </c>
      <c r="C104" s="172" t="s">
        <v>629</v>
      </c>
      <c r="D104" s="189">
        <v>1</v>
      </c>
      <c r="E104" s="172" t="s">
        <v>107</v>
      </c>
      <c r="F104" s="189"/>
      <c r="G104" s="189"/>
      <c r="H104" s="189"/>
      <c r="I104" s="189"/>
    </row>
    <row r="105" spans="1:9" ht="112.5" x14ac:dyDescent="0.25">
      <c r="A105" s="188">
        <v>49</v>
      </c>
      <c r="B105" s="172" t="s">
        <v>630</v>
      </c>
      <c r="C105" s="172" t="s">
        <v>631</v>
      </c>
      <c r="D105" s="189">
        <v>1</v>
      </c>
      <c r="E105" s="172" t="s">
        <v>107</v>
      </c>
      <c r="F105" s="189"/>
      <c r="G105" s="189"/>
      <c r="H105" s="189"/>
      <c r="I105" s="189"/>
    </row>
    <row r="106" spans="1:9" ht="135" x14ac:dyDescent="0.25">
      <c r="A106" s="188">
        <v>50</v>
      </c>
      <c r="B106" s="172" t="s">
        <v>632</v>
      </c>
      <c r="C106" s="172" t="s">
        <v>633</v>
      </c>
      <c r="D106" s="189">
        <v>5</v>
      </c>
      <c r="E106" s="172" t="s">
        <v>107</v>
      </c>
      <c r="F106" s="189"/>
      <c r="G106" s="189"/>
      <c r="H106" s="189"/>
      <c r="I106" s="189"/>
    </row>
    <row r="107" spans="1:9" ht="135" x14ac:dyDescent="0.25">
      <c r="A107" s="188">
        <v>51</v>
      </c>
      <c r="B107" s="172" t="s">
        <v>634</v>
      </c>
      <c r="C107" s="172" t="s">
        <v>635</v>
      </c>
      <c r="D107" s="189">
        <v>23</v>
      </c>
      <c r="E107" s="172" t="s">
        <v>107</v>
      </c>
      <c r="F107" s="189"/>
      <c r="G107" s="189"/>
      <c r="H107" s="189"/>
      <c r="I107" s="189"/>
    </row>
    <row r="108" spans="1:9" ht="112.5" x14ac:dyDescent="0.25">
      <c r="A108" s="188">
        <v>52</v>
      </c>
      <c r="B108" s="172" t="s">
        <v>636</v>
      </c>
      <c r="C108" s="172" t="s">
        <v>637</v>
      </c>
      <c r="D108" s="189">
        <v>7</v>
      </c>
      <c r="E108" s="172" t="s">
        <v>107</v>
      </c>
      <c r="F108" s="189"/>
      <c r="G108" s="189"/>
      <c r="H108" s="189"/>
      <c r="I108" s="189"/>
    </row>
    <row r="109" spans="1:9" ht="123.75" x14ac:dyDescent="0.25">
      <c r="A109" s="188">
        <v>53</v>
      </c>
      <c r="B109" s="172" t="s">
        <v>638</v>
      </c>
      <c r="C109" s="172" t="s">
        <v>639</v>
      </c>
      <c r="D109" s="189">
        <v>1</v>
      </c>
      <c r="E109" s="172" t="s">
        <v>107</v>
      </c>
      <c r="F109" s="189"/>
      <c r="G109" s="189"/>
      <c r="H109" s="189"/>
      <c r="I109" s="189"/>
    </row>
    <row r="110" spans="1:9" ht="101.25" x14ac:dyDescent="0.25">
      <c r="A110" s="188">
        <v>54</v>
      </c>
      <c r="B110" s="172" t="s">
        <v>640</v>
      </c>
      <c r="C110" s="172" t="s">
        <v>641</v>
      </c>
      <c r="D110" s="189">
        <v>6</v>
      </c>
      <c r="E110" s="172" t="s">
        <v>107</v>
      </c>
      <c r="F110" s="189"/>
      <c r="G110" s="189"/>
      <c r="H110" s="189"/>
      <c r="I110" s="189"/>
    </row>
    <row r="111" spans="1:9" ht="112.5" x14ac:dyDescent="0.25">
      <c r="A111" s="188">
        <v>55</v>
      </c>
      <c r="B111" s="172" t="s">
        <v>642</v>
      </c>
      <c r="C111" s="172" t="s">
        <v>643</v>
      </c>
      <c r="D111" s="189">
        <v>1</v>
      </c>
      <c r="E111" s="172" t="s">
        <v>107</v>
      </c>
      <c r="F111" s="189"/>
      <c r="G111" s="189"/>
      <c r="H111" s="189"/>
      <c r="I111" s="189"/>
    </row>
    <row r="112" spans="1:9" ht="101.25" x14ac:dyDescent="0.25">
      <c r="A112" s="188">
        <v>56</v>
      </c>
      <c r="B112" s="172" t="s">
        <v>644</v>
      </c>
      <c r="C112" s="172" t="s">
        <v>645</v>
      </c>
      <c r="D112" s="189">
        <v>2</v>
      </c>
      <c r="E112" s="172" t="s">
        <v>107</v>
      </c>
      <c r="F112" s="189"/>
      <c r="G112" s="189"/>
      <c r="H112" s="189"/>
      <c r="I112" s="189"/>
    </row>
    <row r="113" spans="1:9" ht="67.5" x14ac:dyDescent="0.25">
      <c r="A113" s="188">
        <v>57</v>
      </c>
      <c r="B113" s="172" t="s">
        <v>646</v>
      </c>
      <c r="C113" s="172" t="s">
        <v>647</v>
      </c>
      <c r="D113" s="189">
        <v>6</v>
      </c>
      <c r="E113" s="172" t="s">
        <v>107</v>
      </c>
      <c r="F113" s="189"/>
      <c r="G113" s="189"/>
      <c r="H113" s="189"/>
      <c r="I113" s="189"/>
    </row>
    <row r="114" spans="1:9" ht="67.5" x14ac:dyDescent="0.25">
      <c r="A114" s="188">
        <v>58</v>
      </c>
      <c r="B114" s="172" t="s">
        <v>648</v>
      </c>
      <c r="C114" s="172" t="s">
        <v>649</v>
      </c>
      <c r="D114" s="189">
        <v>1</v>
      </c>
      <c r="E114" s="172" t="s">
        <v>107</v>
      </c>
      <c r="F114" s="189"/>
      <c r="G114" s="189"/>
      <c r="H114" s="189"/>
      <c r="I114" s="189"/>
    </row>
    <row r="115" spans="1:9" ht="90" x14ac:dyDescent="0.25">
      <c r="A115" s="188">
        <v>59</v>
      </c>
      <c r="B115" s="172" t="s">
        <v>650</v>
      </c>
      <c r="C115" s="172" t="s">
        <v>651</v>
      </c>
      <c r="D115" s="189">
        <v>1</v>
      </c>
      <c r="E115" s="172" t="s">
        <v>107</v>
      </c>
      <c r="F115" s="189"/>
      <c r="G115" s="189"/>
      <c r="H115" s="189"/>
      <c r="I115" s="189"/>
    </row>
    <row r="116" spans="1:9" x14ac:dyDescent="0.25">
      <c r="A116" s="188"/>
      <c r="D116" s="189"/>
    </row>
    <row r="117" spans="1:9" x14ac:dyDescent="0.25">
      <c r="A117" s="184"/>
      <c r="B117" s="170"/>
      <c r="C117" s="170" t="s">
        <v>112</v>
      </c>
      <c r="D117" s="185"/>
      <c r="E117" s="170"/>
      <c r="F117" s="171"/>
      <c r="G117" s="171"/>
      <c r="H117" s="171"/>
      <c r="I117" s="171"/>
    </row>
    <row r="119" spans="1:9" x14ac:dyDescent="0.25">
      <c r="A119" s="252" t="s">
        <v>754</v>
      </c>
      <c r="B119" s="252"/>
      <c r="C119" s="252"/>
      <c r="D119" s="252"/>
      <c r="E119" s="252"/>
      <c r="F119" s="252"/>
      <c r="G119" s="252"/>
      <c r="H119" s="252"/>
      <c r="I119" s="252"/>
    </row>
    <row r="120" spans="1:9" ht="22.5" x14ac:dyDescent="0.25">
      <c r="A120" s="184" t="s">
        <v>16</v>
      </c>
      <c r="B120" s="170" t="s">
        <v>17</v>
      </c>
      <c r="C120" s="170" t="s">
        <v>18</v>
      </c>
      <c r="D120" s="185" t="s">
        <v>19</v>
      </c>
      <c r="E120" s="170" t="s">
        <v>20</v>
      </c>
      <c r="F120" s="171" t="s">
        <v>21</v>
      </c>
      <c r="G120" s="171" t="s">
        <v>22</v>
      </c>
      <c r="H120" s="171" t="s">
        <v>23</v>
      </c>
      <c r="I120" s="171" t="s">
        <v>24</v>
      </c>
    </row>
    <row r="121" spans="1:9" s="187" customFormat="1" ht="11.25" customHeight="1" x14ac:dyDescent="0.25">
      <c r="A121" s="251" t="s">
        <v>5</v>
      </c>
      <c r="B121" s="251"/>
      <c r="C121" s="251"/>
      <c r="D121" s="251"/>
      <c r="E121" s="251"/>
      <c r="F121" s="251"/>
      <c r="G121" s="186"/>
      <c r="H121" s="186"/>
      <c r="I121" s="186"/>
    </row>
    <row r="122" spans="1:9" ht="78.75" x14ac:dyDescent="0.25">
      <c r="A122" s="188">
        <v>1</v>
      </c>
      <c r="B122" s="172" t="s">
        <v>41</v>
      </c>
      <c r="C122" s="172" t="s">
        <v>533</v>
      </c>
      <c r="D122" s="189">
        <v>40</v>
      </c>
      <c r="E122" s="172" t="s">
        <v>104</v>
      </c>
      <c r="F122" s="189"/>
      <c r="G122" s="189"/>
      <c r="H122" s="189"/>
      <c r="I122" s="189"/>
    </row>
    <row r="123" spans="1:9" ht="101.25" x14ac:dyDescent="0.25">
      <c r="A123" s="188">
        <v>2</v>
      </c>
      <c r="B123" s="172" t="s">
        <v>105</v>
      </c>
      <c r="C123" s="172" t="s">
        <v>106</v>
      </c>
      <c r="D123" s="189">
        <v>30</v>
      </c>
      <c r="E123" s="172" t="s">
        <v>104</v>
      </c>
      <c r="F123" s="189"/>
      <c r="G123" s="189"/>
      <c r="H123" s="189"/>
      <c r="I123" s="189"/>
    </row>
    <row r="124" spans="1:9" ht="67.5" x14ac:dyDescent="0.25">
      <c r="A124" s="188">
        <v>3</v>
      </c>
      <c r="B124" s="172" t="s">
        <v>317</v>
      </c>
      <c r="C124" s="172" t="s">
        <v>318</v>
      </c>
      <c r="D124" s="189">
        <v>10</v>
      </c>
      <c r="E124" s="172" t="s">
        <v>104</v>
      </c>
      <c r="F124" s="189"/>
      <c r="G124" s="189"/>
      <c r="H124" s="189"/>
      <c r="I124" s="189"/>
    </row>
    <row r="125" spans="1:9" ht="45" x14ac:dyDescent="0.25">
      <c r="A125" s="188">
        <v>4</v>
      </c>
      <c r="B125" s="172" t="s">
        <v>534</v>
      </c>
      <c r="C125" s="172" t="s">
        <v>535</v>
      </c>
      <c r="D125" s="189">
        <v>40</v>
      </c>
      <c r="E125" s="172" t="s">
        <v>104</v>
      </c>
      <c r="F125" s="189"/>
      <c r="G125" s="189"/>
      <c r="H125" s="189"/>
      <c r="I125" s="189"/>
    </row>
    <row r="126" spans="1:9" s="187" customFormat="1" ht="11.25" customHeight="1" x14ac:dyDescent="0.25">
      <c r="A126" s="251" t="s">
        <v>321</v>
      </c>
      <c r="B126" s="251"/>
      <c r="C126" s="251"/>
      <c r="D126" s="251"/>
      <c r="E126" s="251"/>
      <c r="F126" s="251"/>
      <c r="G126" s="186"/>
      <c r="H126" s="186"/>
      <c r="I126" s="186"/>
    </row>
    <row r="127" spans="1:9" ht="101.25" x14ac:dyDescent="0.25">
      <c r="A127" s="188">
        <v>5</v>
      </c>
      <c r="B127" s="172" t="s">
        <v>536</v>
      </c>
      <c r="C127" s="172" t="s">
        <v>537</v>
      </c>
      <c r="D127" s="189">
        <v>20</v>
      </c>
      <c r="E127" s="172" t="s">
        <v>109</v>
      </c>
      <c r="F127" s="189"/>
      <c r="G127" s="189"/>
      <c r="H127" s="189"/>
      <c r="I127" s="189"/>
    </row>
    <row r="128" spans="1:9" ht="101.25" x14ac:dyDescent="0.25">
      <c r="A128" s="188">
        <v>6</v>
      </c>
      <c r="B128" s="172" t="s">
        <v>538</v>
      </c>
      <c r="C128" s="172" t="s">
        <v>539</v>
      </c>
      <c r="D128" s="189">
        <v>26</v>
      </c>
      <c r="E128" s="172" t="s">
        <v>109</v>
      </c>
      <c r="F128" s="189"/>
      <c r="G128" s="189"/>
      <c r="H128" s="189"/>
      <c r="I128" s="189"/>
    </row>
    <row r="129" spans="1:9" ht="101.25" x14ac:dyDescent="0.25">
      <c r="A129" s="188">
        <v>7</v>
      </c>
      <c r="B129" s="172" t="s">
        <v>540</v>
      </c>
      <c r="C129" s="172" t="s">
        <v>541</v>
      </c>
      <c r="D129" s="189">
        <v>52</v>
      </c>
      <c r="E129" s="172" t="s">
        <v>109</v>
      </c>
      <c r="F129" s="189"/>
      <c r="G129" s="189"/>
      <c r="H129" s="189"/>
      <c r="I129" s="189"/>
    </row>
    <row r="130" spans="1:9" ht="78.75" x14ac:dyDescent="0.25">
      <c r="A130" s="188">
        <v>8</v>
      </c>
      <c r="B130" s="172" t="s">
        <v>542</v>
      </c>
      <c r="C130" s="172" t="s">
        <v>543</v>
      </c>
      <c r="D130" s="189">
        <v>12</v>
      </c>
      <c r="E130" s="172" t="s">
        <v>107</v>
      </c>
      <c r="F130" s="189"/>
      <c r="G130" s="189"/>
      <c r="H130" s="189"/>
      <c r="I130" s="189"/>
    </row>
    <row r="131" spans="1:9" ht="78.75" x14ac:dyDescent="0.25">
      <c r="A131" s="188">
        <v>9</v>
      </c>
      <c r="B131" s="172" t="s">
        <v>544</v>
      </c>
      <c r="C131" s="172" t="s">
        <v>545</v>
      </c>
      <c r="D131" s="189">
        <v>10</v>
      </c>
      <c r="E131" s="172" t="s">
        <v>107</v>
      </c>
      <c r="F131" s="189"/>
      <c r="G131" s="189"/>
      <c r="H131" s="189"/>
      <c r="I131" s="189"/>
    </row>
    <row r="132" spans="1:9" ht="78.75" x14ac:dyDescent="0.25">
      <c r="A132" s="188">
        <v>10</v>
      </c>
      <c r="B132" s="172" t="s">
        <v>548</v>
      </c>
      <c r="C132" s="172" t="s">
        <v>549</v>
      </c>
      <c r="D132" s="189">
        <v>10</v>
      </c>
      <c r="E132" s="172" t="s">
        <v>107</v>
      </c>
      <c r="F132" s="189"/>
      <c r="G132" s="189"/>
      <c r="H132" s="189"/>
      <c r="I132" s="189"/>
    </row>
    <row r="133" spans="1:9" ht="78.75" x14ac:dyDescent="0.25">
      <c r="A133" s="188">
        <v>11</v>
      </c>
      <c r="B133" s="172" t="s">
        <v>755</v>
      </c>
      <c r="C133" s="172" t="s">
        <v>756</v>
      </c>
      <c r="D133" s="189">
        <v>8</v>
      </c>
      <c r="E133" s="172" t="s">
        <v>107</v>
      </c>
      <c r="F133" s="189"/>
      <c r="G133" s="189"/>
      <c r="H133" s="189"/>
      <c r="I133" s="189"/>
    </row>
    <row r="134" spans="1:9" ht="78.75" x14ac:dyDescent="0.25">
      <c r="A134" s="188">
        <v>12</v>
      </c>
      <c r="B134" s="172" t="s">
        <v>757</v>
      </c>
      <c r="C134" s="172" t="s">
        <v>758</v>
      </c>
      <c r="D134" s="189">
        <v>4</v>
      </c>
      <c r="E134" s="172" t="s">
        <v>107</v>
      </c>
      <c r="F134" s="189"/>
      <c r="G134" s="189"/>
      <c r="H134" s="189"/>
      <c r="I134" s="189"/>
    </row>
    <row r="135" spans="1:9" ht="78.75" x14ac:dyDescent="0.25">
      <c r="A135" s="188">
        <v>13</v>
      </c>
      <c r="B135" s="172" t="s">
        <v>759</v>
      </c>
      <c r="C135" s="172" t="s">
        <v>760</v>
      </c>
      <c r="D135" s="189">
        <v>4</v>
      </c>
      <c r="E135" s="172" t="s">
        <v>107</v>
      </c>
      <c r="F135" s="189"/>
      <c r="G135" s="189"/>
      <c r="H135" s="189"/>
      <c r="I135" s="189"/>
    </row>
    <row r="136" spans="1:9" ht="78.75" x14ac:dyDescent="0.25">
      <c r="A136" s="188">
        <v>14</v>
      </c>
      <c r="B136" s="172" t="s">
        <v>761</v>
      </c>
      <c r="C136" s="172" t="s">
        <v>762</v>
      </c>
      <c r="D136" s="189">
        <v>8</v>
      </c>
      <c r="E136" s="172" t="s">
        <v>107</v>
      </c>
      <c r="F136" s="189"/>
      <c r="G136" s="189"/>
      <c r="H136" s="189"/>
      <c r="I136" s="189"/>
    </row>
    <row r="137" spans="1:9" x14ac:dyDescent="0.25">
      <c r="A137" s="188"/>
      <c r="D137" s="189"/>
      <c r="F137" s="189"/>
      <c r="G137" s="189"/>
      <c r="H137" s="189"/>
      <c r="I137" s="189"/>
    </row>
    <row r="138" spans="1:9" s="187" customFormat="1" ht="11.25" customHeight="1" x14ac:dyDescent="0.25">
      <c r="A138" s="251" t="s">
        <v>110</v>
      </c>
      <c r="B138" s="251"/>
      <c r="C138" s="251"/>
      <c r="D138" s="251"/>
      <c r="E138" s="251"/>
      <c r="F138" s="251"/>
      <c r="G138" s="186"/>
      <c r="H138" s="186"/>
      <c r="I138" s="186"/>
    </row>
    <row r="139" spans="1:9" ht="135" x14ac:dyDescent="0.25">
      <c r="A139" s="188">
        <v>15</v>
      </c>
      <c r="B139" s="172" t="s">
        <v>326</v>
      </c>
      <c r="C139" s="172" t="s">
        <v>327</v>
      </c>
      <c r="D139" s="189">
        <v>22</v>
      </c>
      <c r="E139" s="172" t="s">
        <v>109</v>
      </c>
      <c r="F139" s="189"/>
      <c r="G139" s="189"/>
      <c r="H139" s="189"/>
      <c r="I139" s="189"/>
    </row>
    <row r="140" spans="1:9" ht="135" x14ac:dyDescent="0.25">
      <c r="A140" s="188">
        <v>16</v>
      </c>
      <c r="B140" s="172" t="s">
        <v>328</v>
      </c>
      <c r="C140" s="172" t="s">
        <v>329</v>
      </c>
      <c r="D140" s="189">
        <v>32</v>
      </c>
      <c r="E140" s="172" t="s">
        <v>109</v>
      </c>
      <c r="F140" s="189"/>
      <c r="G140" s="189"/>
      <c r="H140" s="189"/>
      <c r="I140" s="189"/>
    </row>
    <row r="141" spans="1:9" ht="135" x14ac:dyDescent="0.25">
      <c r="A141" s="188">
        <v>17</v>
      </c>
      <c r="B141" s="172" t="s">
        <v>763</v>
      </c>
      <c r="C141" s="172" t="s">
        <v>764</v>
      </c>
      <c r="D141" s="189">
        <v>40</v>
      </c>
      <c r="E141" s="172" t="s">
        <v>109</v>
      </c>
      <c r="F141" s="189"/>
      <c r="G141" s="189"/>
      <c r="H141" s="189"/>
      <c r="I141" s="189"/>
    </row>
    <row r="142" spans="1:9" ht="135" x14ac:dyDescent="0.25">
      <c r="A142" s="188">
        <v>18</v>
      </c>
      <c r="B142" s="172" t="s">
        <v>330</v>
      </c>
      <c r="C142" s="172" t="s">
        <v>331</v>
      </c>
      <c r="D142" s="189">
        <v>66</v>
      </c>
      <c r="E142" s="172" t="s">
        <v>109</v>
      </c>
      <c r="F142" s="189"/>
      <c r="G142" s="189"/>
      <c r="H142" s="189"/>
      <c r="I142" s="189"/>
    </row>
    <row r="143" spans="1:9" s="187" customFormat="1" ht="11.25" customHeight="1" x14ac:dyDescent="0.25">
      <c r="A143" s="251" t="s">
        <v>111</v>
      </c>
      <c r="B143" s="251"/>
      <c r="C143" s="251"/>
      <c r="D143" s="251"/>
      <c r="E143" s="251"/>
      <c r="F143" s="251"/>
      <c r="G143" s="186"/>
      <c r="H143" s="186"/>
      <c r="I143" s="186"/>
    </row>
    <row r="144" spans="1:9" ht="157.5" x14ac:dyDescent="0.25">
      <c r="A144" s="188">
        <v>19</v>
      </c>
      <c r="B144" s="172" t="s">
        <v>339</v>
      </c>
      <c r="C144" s="172" t="s">
        <v>340</v>
      </c>
      <c r="D144" s="189">
        <v>17</v>
      </c>
      <c r="E144" s="172" t="s">
        <v>107</v>
      </c>
      <c r="F144" s="189"/>
      <c r="G144" s="189"/>
      <c r="H144" s="189"/>
      <c r="I144" s="189"/>
    </row>
    <row r="145" spans="1:256" ht="45" x14ac:dyDescent="0.25">
      <c r="A145" s="188">
        <v>20</v>
      </c>
      <c r="B145" s="172" t="s">
        <v>765</v>
      </c>
      <c r="C145" s="172" t="s">
        <v>1000</v>
      </c>
      <c r="D145" s="189">
        <v>1</v>
      </c>
      <c r="E145" s="172" t="s">
        <v>107</v>
      </c>
      <c r="F145" s="189"/>
      <c r="G145" s="189"/>
      <c r="H145" s="189"/>
      <c r="I145" s="189"/>
    </row>
    <row r="146" spans="1:256" x14ac:dyDescent="0.25">
      <c r="A146" s="188"/>
      <c r="D146" s="189"/>
    </row>
    <row r="147" spans="1:256" x14ac:dyDescent="0.25">
      <c r="A147" s="184"/>
      <c r="B147" s="170"/>
      <c r="C147" s="170" t="s">
        <v>112</v>
      </c>
      <c r="D147" s="185"/>
      <c r="E147" s="170"/>
      <c r="F147" s="171"/>
      <c r="G147" s="171"/>
      <c r="H147" s="171"/>
      <c r="I147" s="171"/>
    </row>
    <row r="149" spans="1:256" x14ac:dyDescent="0.25">
      <c r="A149" s="252" t="s">
        <v>767</v>
      </c>
      <c r="B149" s="252"/>
      <c r="C149" s="252"/>
      <c r="D149" s="252"/>
      <c r="E149" s="252"/>
      <c r="F149" s="252"/>
      <c r="G149" s="252"/>
      <c r="H149" s="252"/>
      <c r="I149" s="252"/>
    </row>
    <row r="150" spans="1:256" ht="22.5" x14ac:dyDescent="0.25">
      <c r="A150" s="184" t="s">
        <v>16</v>
      </c>
      <c r="B150" s="170" t="s">
        <v>17</v>
      </c>
      <c r="C150" s="170" t="s">
        <v>18</v>
      </c>
      <c r="D150" s="185" t="s">
        <v>19</v>
      </c>
      <c r="E150" s="170" t="s">
        <v>20</v>
      </c>
      <c r="F150" s="171" t="s">
        <v>21</v>
      </c>
      <c r="G150" s="171" t="s">
        <v>22</v>
      </c>
      <c r="H150" s="171" t="s">
        <v>23</v>
      </c>
      <c r="I150" s="171" t="s">
        <v>24</v>
      </c>
    </row>
    <row r="151" spans="1:256" ht="11.25" customHeight="1" x14ac:dyDescent="0.25">
      <c r="A151" s="251" t="s">
        <v>560</v>
      </c>
      <c r="B151" s="251"/>
      <c r="C151" s="251"/>
      <c r="D151" s="251"/>
      <c r="E151" s="251"/>
      <c r="F151" s="251"/>
      <c r="G151" s="186"/>
      <c r="H151" s="186"/>
      <c r="I151" s="186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7"/>
      <c r="BW151" s="187"/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187"/>
      <c r="CK151" s="187"/>
      <c r="CL151" s="187"/>
      <c r="CM151" s="187"/>
      <c r="CN151" s="187"/>
      <c r="CO151" s="187"/>
      <c r="CP151" s="187"/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7"/>
      <c r="DD151" s="187"/>
      <c r="DE151" s="187"/>
      <c r="DF151" s="187"/>
      <c r="DG151" s="187"/>
      <c r="DH151" s="187"/>
      <c r="DI151" s="187"/>
      <c r="DJ151" s="187"/>
      <c r="DK151" s="187"/>
      <c r="DL151" s="187"/>
      <c r="DM151" s="187"/>
      <c r="DN151" s="187"/>
      <c r="DO151" s="187"/>
      <c r="DP151" s="187"/>
      <c r="DQ151" s="187"/>
      <c r="DR151" s="187"/>
      <c r="DS151" s="187"/>
      <c r="DT151" s="187"/>
      <c r="DU151" s="187"/>
      <c r="DV151" s="187"/>
      <c r="DW151" s="187"/>
      <c r="DX151" s="187"/>
      <c r="DY151" s="187"/>
      <c r="DZ151" s="187"/>
      <c r="EA151" s="187"/>
      <c r="EB151" s="187"/>
      <c r="EC151" s="187"/>
      <c r="ED151" s="187"/>
      <c r="EE151" s="187"/>
      <c r="EF151" s="187"/>
      <c r="EG151" s="187"/>
      <c r="EH151" s="187"/>
      <c r="EI151" s="187"/>
      <c r="EJ151" s="187"/>
      <c r="EK151" s="187"/>
      <c r="EL151" s="187"/>
      <c r="EM151" s="187"/>
      <c r="EN151" s="187"/>
      <c r="EO151" s="187"/>
      <c r="EP151" s="187"/>
      <c r="EQ151" s="187"/>
      <c r="ER151" s="187"/>
      <c r="ES151" s="187"/>
      <c r="ET151" s="187"/>
      <c r="EU151" s="187"/>
      <c r="EV151" s="187"/>
      <c r="EW151" s="187"/>
      <c r="EX151" s="187"/>
      <c r="EY151" s="187"/>
      <c r="EZ151" s="187"/>
      <c r="FA151" s="187"/>
      <c r="FB151" s="187"/>
      <c r="FC151" s="187"/>
      <c r="FD151" s="187"/>
      <c r="FE151" s="187"/>
      <c r="FF151" s="187"/>
      <c r="FG151" s="187"/>
      <c r="FH151" s="187"/>
      <c r="FI151" s="187"/>
      <c r="FJ151" s="187"/>
      <c r="FK151" s="187"/>
      <c r="FL151" s="187"/>
      <c r="FM151" s="187"/>
      <c r="FN151" s="187"/>
      <c r="FO151" s="187"/>
      <c r="FP151" s="187"/>
      <c r="FQ151" s="187"/>
      <c r="FR151" s="187"/>
      <c r="FS151" s="187"/>
      <c r="FT151" s="187"/>
      <c r="FU151" s="187"/>
      <c r="FV151" s="187"/>
      <c r="FW151" s="187"/>
      <c r="FX151" s="187"/>
      <c r="FY151" s="187"/>
      <c r="FZ151" s="187"/>
      <c r="GA151" s="187"/>
      <c r="GB151" s="187"/>
      <c r="GC151" s="187"/>
      <c r="GD151" s="187"/>
      <c r="GE151" s="187"/>
      <c r="GF151" s="187"/>
      <c r="GG151" s="187"/>
      <c r="GH151" s="187"/>
      <c r="GI151" s="187"/>
      <c r="GJ151" s="187"/>
      <c r="GK151" s="187"/>
      <c r="GL151" s="187"/>
      <c r="GM151" s="187"/>
      <c r="GN151" s="187"/>
      <c r="GO151" s="187"/>
      <c r="GP151" s="187"/>
      <c r="GQ151" s="187"/>
      <c r="GR151" s="187"/>
      <c r="GS151" s="187"/>
      <c r="GT151" s="187"/>
      <c r="GU151" s="187"/>
      <c r="GV151" s="187"/>
      <c r="GW151" s="187"/>
      <c r="GX151" s="187"/>
      <c r="GY151" s="187"/>
      <c r="GZ151" s="187"/>
      <c r="HA151" s="187"/>
      <c r="HB151" s="187"/>
      <c r="HC151" s="187"/>
      <c r="HD151" s="187"/>
      <c r="HE151" s="187"/>
      <c r="HF151" s="187"/>
      <c r="HG151" s="187"/>
      <c r="HH151" s="187"/>
      <c r="HI151" s="187"/>
      <c r="HJ151" s="187"/>
      <c r="HK151" s="187"/>
      <c r="HL151" s="187"/>
      <c r="HM151" s="187"/>
      <c r="HN151" s="187"/>
      <c r="HO151" s="187"/>
      <c r="HP151" s="187"/>
      <c r="HQ151" s="187"/>
      <c r="HR151" s="187"/>
      <c r="HS151" s="187"/>
      <c r="HT151" s="187"/>
      <c r="HU151" s="187"/>
      <c r="HV151" s="187"/>
      <c r="HW151" s="187"/>
      <c r="HX151" s="187"/>
      <c r="HY151" s="187"/>
      <c r="HZ151" s="187"/>
      <c r="IA151" s="187"/>
      <c r="IB151" s="187"/>
      <c r="IC151" s="187"/>
      <c r="ID151" s="187"/>
      <c r="IE151" s="187"/>
      <c r="IF151" s="187"/>
      <c r="IG151" s="187"/>
      <c r="IH151" s="187"/>
      <c r="II151" s="187"/>
      <c r="IJ151" s="187"/>
      <c r="IK151" s="187"/>
      <c r="IL151" s="187"/>
      <c r="IM151" s="187"/>
      <c r="IN151" s="187"/>
      <c r="IO151" s="187"/>
      <c r="IP151" s="187"/>
      <c r="IQ151" s="187"/>
      <c r="IR151" s="187"/>
      <c r="IS151" s="187"/>
      <c r="IT151" s="187"/>
      <c r="IU151" s="187"/>
      <c r="IV151" s="187"/>
    </row>
    <row r="152" spans="1:256" ht="56.25" x14ac:dyDescent="0.25">
      <c r="A152" s="188">
        <v>1</v>
      </c>
      <c r="B152" s="172" t="s">
        <v>652</v>
      </c>
      <c r="C152" s="172" t="s">
        <v>653</v>
      </c>
      <c r="D152" s="189">
        <v>1</v>
      </c>
      <c r="E152" s="172" t="s">
        <v>107</v>
      </c>
      <c r="F152" s="189"/>
      <c r="G152" s="189"/>
      <c r="H152" s="189"/>
      <c r="I152" s="189"/>
    </row>
    <row r="153" spans="1:256" ht="45" x14ac:dyDescent="0.25">
      <c r="A153" s="188">
        <v>2</v>
      </c>
      <c r="B153" s="172" t="s">
        <v>654</v>
      </c>
      <c r="C153" s="172" t="s">
        <v>655</v>
      </c>
      <c r="D153" s="189">
        <v>1</v>
      </c>
      <c r="E153" s="172" t="s">
        <v>107</v>
      </c>
      <c r="F153" s="189"/>
      <c r="G153" s="189"/>
      <c r="H153" s="189"/>
      <c r="I153" s="189"/>
    </row>
    <row r="154" spans="1:256" ht="11.25" customHeight="1" x14ac:dyDescent="0.25">
      <c r="A154" s="251" t="s">
        <v>5</v>
      </c>
      <c r="B154" s="251"/>
      <c r="C154" s="251"/>
      <c r="D154" s="251"/>
      <c r="E154" s="251"/>
      <c r="F154" s="251"/>
      <c r="G154" s="186"/>
      <c r="H154" s="186"/>
      <c r="I154" s="186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/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187"/>
      <c r="DD154" s="187"/>
      <c r="DE154" s="187"/>
      <c r="DF154" s="187"/>
      <c r="DG154" s="187"/>
      <c r="DH154" s="187"/>
      <c r="DI154" s="187"/>
      <c r="DJ154" s="187"/>
      <c r="DK154" s="187"/>
      <c r="DL154" s="187"/>
      <c r="DM154" s="187"/>
      <c r="DN154" s="187"/>
      <c r="DO154" s="187"/>
      <c r="DP154" s="187"/>
      <c r="DQ154" s="187"/>
      <c r="DR154" s="187"/>
      <c r="DS154" s="187"/>
      <c r="DT154" s="187"/>
      <c r="DU154" s="187"/>
      <c r="DV154" s="187"/>
      <c r="DW154" s="187"/>
      <c r="DX154" s="187"/>
      <c r="DY154" s="187"/>
      <c r="DZ154" s="187"/>
      <c r="EA154" s="187"/>
      <c r="EB154" s="187"/>
      <c r="EC154" s="187"/>
      <c r="ED154" s="187"/>
      <c r="EE154" s="187"/>
      <c r="EF154" s="187"/>
      <c r="EG154" s="187"/>
      <c r="EH154" s="187"/>
      <c r="EI154" s="187"/>
      <c r="EJ154" s="187"/>
      <c r="EK154" s="187"/>
      <c r="EL154" s="187"/>
      <c r="EM154" s="187"/>
      <c r="EN154" s="187"/>
      <c r="EO154" s="187"/>
      <c r="EP154" s="187"/>
      <c r="EQ154" s="187"/>
      <c r="ER154" s="187"/>
      <c r="ES154" s="187"/>
      <c r="ET154" s="187"/>
      <c r="EU154" s="187"/>
      <c r="EV154" s="187"/>
      <c r="EW154" s="187"/>
      <c r="EX154" s="187"/>
      <c r="EY154" s="187"/>
      <c r="EZ154" s="187"/>
      <c r="FA154" s="187"/>
      <c r="FB154" s="187"/>
      <c r="FC154" s="187"/>
      <c r="FD154" s="187"/>
      <c r="FE154" s="187"/>
      <c r="FF154" s="187"/>
      <c r="FG154" s="187"/>
      <c r="FH154" s="187"/>
      <c r="FI154" s="187"/>
      <c r="FJ154" s="187"/>
      <c r="FK154" s="187"/>
      <c r="FL154" s="187"/>
      <c r="FM154" s="187"/>
      <c r="FN154" s="187"/>
      <c r="FO154" s="187"/>
      <c r="FP154" s="187"/>
      <c r="FQ154" s="187"/>
      <c r="FR154" s="187"/>
      <c r="FS154" s="187"/>
      <c r="FT154" s="187"/>
      <c r="FU154" s="187"/>
      <c r="FV154" s="187"/>
      <c r="FW154" s="187"/>
      <c r="FX154" s="187"/>
      <c r="FY154" s="187"/>
      <c r="FZ154" s="187"/>
      <c r="GA154" s="187"/>
      <c r="GB154" s="187"/>
      <c r="GC154" s="187"/>
      <c r="GD154" s="187"/>
      <c r="GE154" s="187"/>
      <c r="GF154" s="187"/>
      <c r="GG154" s="187"/>
      <c r="GH154" s="187"/>
      <c r="GI154" s="187"/>
      <c r="GJ154" s="187"/>
      <c r="GK154" s="187"/>
      <c r="GL154" s="187"/>
      <c r="GM154" s="187"/>
      <c r="GN154" s="187"/>
      <c r="GO154" s="187"/>
      <c r="GP154" s="187"/>
      <c r="GQ154" s="187"/>
      <c r="GR154" s="187"/>
      <c r="GS154" s="187"/>
      <c r="GT154" s="187"/>
      <c r="GU154" s="187"/>
      <c r="GV154" s="187"/>
      <c r="GW154" s="187"/>
      <c r="GX154" s="187"/>
      <c r="GY154" s="187"/>
      <c r="GZ154" s="187"/>
      <c r="HA154" s="187"/>
      <c r="HB154" s="187"/>
      <c r="HC154" s="187"/>
      <c r="HD154" s="187"/>
      <c r="HE154" s="187"/>
      <c r="HF154" s="187"/>
      <c r="HG154" s="187"/>
      <c r="HH154" s="187"/>
      <c r="HI154" s="187"/>
      <c r="HJ154" s="187"/>
      <c r="HK154" s="187"/>
      <c r="HL154" s="187"/>
      <c r="HM154" s="187"/>
      <c r="HN154" s="187"/>
      <c r="HO154" s="187"/>
      <c r="HP154" s="187"/>
      <c r="HQ154" s="187"/>
      <c r="HR154" s="187"/>
      <c r="HS154" s="187"/>
      <c r="HT154" s="187"/>
      <c r="HU154" s="187"/>
      <c r="HV154" s="187"/>
      <c r="HW154" s="187"/>
      <c r="HX154" s="187"/>
      <c r="HY154" s="187"/>
      <c r="HZ154" s="187"/>
      <c r="IA154" s="187"/>
      <c r="IB154" s="187"/>
      <c r="IC154" s="187"/>
      <c r="ID154" s="187"/>
      <c r="IE154" s="187"/>
      <c r="IF154" s="187"/>
      <c r="IG154" s="187"/>
      <c r="IH154" s="187"/>
      <c r="II154" s="187"/>
      <c r="IJ154" s="187"/>
      <c r="IK154" s="187"/>
      <c r="IL154" s="187"/>
      <c r="IM154" s="187"/>
      <c r="IN154" s="187"/>
      <c r="IO154" s="187"/>
      <c r="IP154" s="187"/>
      <c r="IQ154" s="187"/>
      <c r="IR154" s="187"/>
      <c r="IS154" s="187"/>
      <c r="IT154" s="187"/>
      <c r="IU154" s="187"/>
      <c r="IV154" s="187"/>
    </row>
    <row r="155" spans="1:256" ht="78.75" x14ac:dyDescent="0.25">
      <c r="A155" s="188">
        <v>3</v>
      </c>
      <c r="B155" s="172" t="s">
        <v>41</v>
      </c>
      <c r="C155" s="172" t="s">
        <v>533</v>
      </c>
      <c r="D155" s="189">
        <v>20</v>
      </c>
      <c r="E155" s="172" t="s">
        <v>104</v>
      </c>
      <c r="F155" s="189"/>
      <c r="G155" s="189"/>
      <c r="H155" s="189"/>
      <c r="I155" s="189"/>
    </row>
    <row r="156" spans="1:256" ht="101.25" x14ac:dyDescent="0.25">
      <c r="A156" s="188">
        <v>4</v>
      </c>
      <c r="B156" s="172" t="s">
        <v>105</v>
      </c>
      <c r="C156" s="172" t="s">
        <v>106</v>
      </c>
      <c r="D156" s="189">
        <v>17</v>
      </c>
      <c r="E156" s="172" t="s">
        <v>104</v>
      </c>
      <c r="F156" s="189"/>
      <c r="G156" s="189"/>
      <c r="H156" s="189"/>
      <c r="I156" s="189"/>
    </row>
    <row r="157" spans="1:256" ht="67.5" x14ac:dyDescent="0.25">
      <c r="A157" s="188">
        <v>5</v>
      </c>
      <c r="B157" s="172" t="s">
        <v>317</v>
      </c>
      <c r="C157" s="172" t="s">
        <v>318</v>
      </c>
      <c r="D157" s="189">
        <v>3</v>
      </c>
      <c r="E157" s="172" t="s">
        <v>104</v>
      </c>
      <c r="F157" s="189"/>
      <c r="G157" s="189"/>
      <c r="H157" s="189"/>
      <c r="I157" s="189"/>
    </row>
    <row r="158" spans="1:256" s="187" customFormat="1" ht="45" x14ac:dyDescent="0.25">
      <c r="A158" s="188">
        <v>6</v>
      </c>
      <c r="B158" s="172" t="s">
        <v>534</v>
      </c>
      <c r="C158" s="172" t="s">
        <v>535</v>
      </c>
      <c r="D158" s="189">
        <v>20</v>
      </c>
      <c r="E158" s="172" t="s">
        <v>104</v>
      </c>
      <c r="F158" s="189"/>
      <c r="G158" s="189"/>
      <c r="H158" s="189"/>
      <c r="I158" s="189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  <c r="HQ158" s="172"/>
      <c r="HR158" s="172"/>
      <c r="HS158" s="172"/>
      <c r="HT158" s="172"/>
      <c r="HU158" s="172"/>
      <c r="HV158" s="172"/>
      <c r="HW158" s="172"/>
      <c r="HX158" s="172"/>
      <c r="HY158" s="172"/>
      <c r="HZ158" s="172"/>
      <c r="IA158" s="172"/>
      <c r="IB158" s="172"/>
      <c r="IC158" s="172"/>
      <c r="ID158" s="172"/>
      <c r="IE158" s="172"/>
      <c r="IF158" s="172"/>
      <c r="IG158" s="172"/>
      <c r="IH158" s="172"/>
      <c r="II158" s="172"/>
      <c r="IJ158" s="172"/>
      <c r="IK158" s="172"/>
      <c r="IL158" s="172"/>
      <c r="IM158" s="172"/>
      <c r="IN158" s="172"/>
      <c r="IO158" s="172"/>
      <c r="IP158" s="172"/>
      <c r="IQ158" s="172"/>
      <c r="IR158" s="172"/>
      <c r="IS158" s="172"/>
      <c r="IT158" s="172"/>
      <c r="IU158" s="172"/>
      <c r="IV158" s="172"/>
    </row>
    <row r="159" spans="1:256" ht="11.25" customHeight="1" x14ac:dyDescent="0.25">
      <c r="A159" s="251" t="s">
        <v>563</v>
      </c>
      <c r="B159" s="251"/>
      <c r="C159" s="251"/>
      <c r="D159" s="251"/>
      <c r="E159" s="251"/>
      <c r="F159" s="251"/>
      <c r="G159" s="186"/>
      <c r="H159" s="186"/>
      <c r="I159" s="186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  <c r="BS159" s="187"/>
      <c r="BT159" s="187"/>
      <c r="BU159" s="187"/>
      <c r="BV159" s="187"/>
      <c r="BW159" s="187"/>
      <c r="BX159" s="187"/>
      <c r="BY159" s="187"/>
      <c r="BZ159" s="187"/>
      <c r="CA159" s="187"/>
      <c r="CB159" s="187"/>
      <c r="CC159" s="187"/>
      <c r="CD159" s="187"/>
      <c r="CE159" s="187"/>
      <c r="CF159" s="187"/>
      <c r="CG159" s="187"/>
      <c r="CH159" s="187"/>
      <c r="CI159" s="187"/>
      <c r="CJ159" s="187"/>
      <c r="CK159" s="187"/>
      <c r="CL159" s="187"/>
      <c r="CM159" s="187"/>
      <c r="CN159" s="187"/>
      <c r="CO159" s="187"/>
      <c r="CP159" s="187"/>
      <c r="CQ159" s="187"/>
      <c r="CR159" s="187"/>
      <c r="CS159" s="187"/>
      <c r="CT159" s="187"/>
      <c r="CU159" s="187"/>
      <c r="CV159" s="187"/>
      <c r="CW159" s="187"/>
      <c r="CX159" s="187"/>
      <c r="CY159" s="187"/>
      <c r="CZ159" s="187"/>
      <c r="DA159" s="187"/>
      <c r="DB159" s="187"/>
      <c r="DC159" s="187"/>
      <c r="DD159" s="187"/>
      <c r="DE159" s="187"/>
      <c r="DF159" s="187"/>
      <c r="DG159" s="187"/>
      <c r="DH159" s="187"/>
      <c r="DI159" s="187"/>
      <c r="DJ159" s="187"/>
      <c r="DK159" s="187"/>
      <c r="DL159" s="187"/>
      <c r="DM159" s="187"/>
      <c r="DN159" s="187"/>
      <c r="DO159" s="187"/>
      <c r="DP159" s="187"/>
      <c r="DQ159" s="187"/>
      <c r="DR159" s="187"/>
      <c r="DS159" s="187"/>
      <c r="DT159" s="187"/>
      <c r="DU159" s="187"/>
      <c r="DV159" s="187"/>
      <c r="DW159" s="187"/>
      <c r="DX159" s="187"/>
      <c r="DY159" s="187"/>
      <c r="DZ159" s="187"/>
      <c r="EA159" s="187"/>
      <c r="EB159" s="187"/>
      <c r="EC159" s="187"/>
      <c r="ED159" s="187"/>
      <c r="EE159" s="187"/>
      <c r="EF159" s="187"/>
      <c r="EG159" s="187"/>
      <c r="EH159" s="187"/>
      <c r="EI159" s="187"/>
      <c r="EJ159" s="187"/>
      <c r="EK159" s="187"/>
      <c r="EL159" s="187"/>
      <c r="EM159" s="187"/>
      <c r="EN159" s="187"/>
      <c r="EO159" s="187"/>
      <c r="EP159" s="187"/>
      <c r="EQ159" s="187"/>
      <c r="ER159" s="187"/>
      <c r="ES159" s="187"/>
      <c r="ET159" s="187"/>
      <c r="EU159" s="187"/>
      <c r="EV159" s="187"/>
      <c r="EW159" s="187"/>
      <c r="EX159" s="187"/>
      <c r="EY159" s="187"/>
      <c r="EZ159" s="187"/>
      <c r="FA159" s="187"/>
      <c r="FB159" s="187"/>
      <c r="FC159" s="187"/>
      <c r="FD159" s="187"/>
      <c r="FE159" s="187"/>
      <c r="FF159" s="187"/>
      <c r="FG159" s="187"/>
      <c r="FH159" s="187"/>
      <c r="FI159" s="187"/>
      <c r="FJ159" s="187"/>
      <c r="FK159" s="187"/>
      <c r="FL159" s="187"/>
      <c r="FM159" s="187"/>
      <c r="FN159" s="187"/>
      <c r="FO159" s="187"/>
      <c r="FP159" s="187"/>
      <c r="FQ159" s="187"/>
      <c r="FR159" s="187"/>
      <c r="FS159" s="187"/>
      <c r="FT159" s="187"/>
      <c r="FU159" s="187"/>
      <c r="FV159" s="187"/>
      <c r="FW159" s="187"/>
      <c r="FX159" s="187"/>
      <c r="FY159" s="187"/>
      <c r="FZ159" s="187"/>
      <c r="GA159" s="187"/>
      <c r="GB159" s="187"/>
      <c r="GC159" s="187"/>
      <c r="GD159" s="187"/>
      <c r="GE159" s="187"/>
      <c r="GF159" s="187"/>
      <c r="GG159" s="187"/>
      <c r="GH159" s="187"/>
      <c r="GI159" s="187"/>
      <c r="GJ159" s="187"/>
      <c r="GK159" s="187"/>
      <c r="GL159" s="187"/>
      <c r="GM159" s="187"/>
      <c r="GN159" s="187"/>
      <c r="GO159" s="187"/>
      <c r="GP159" s="187"/>
      <c r="GQ159" s="187"/>
      <c r="GR159" s="187"/>
      <c r="GS159" s="187"/>
      <c r="GT159" s="187"/>
      <c r="GU159" s="187"/>
      <c r="GV159" s="187"/>
      <c r="GW159" s="187"/>
      <c r="GX159" s="187"/>
      <c r="GY159" s="187"/>
      <c r="GZ159" s="187"/>
      <c r="HA159" s="187"/>
      <c r="HB159" s="187"/>
      <c r="HC159" s="187"/>
      <c r="HD159" s="187"/>
      <c r="HE159" s="187"/>
      <c r="HF159" s="187"/>
      <c r="HG159" s="187"/>
      <c r="HH159" s="187"/>
      <c r="HI159" s="187"/>
      <c r="HJ159" s="187"/>
      <c r="HK159" s="187"/>
      <c r="HL159" s="187"/>
      <c r="HM159" s="187"/>
      <c r="HN159" s="187"/>
      <c r="HO159" s="187"/>
      <c r="HP159" s="187"/>
      <c r="HQ159" s="187"/>
      <c r="HR159" s="187"/>
      <c r="HS159" s="187"/>
      <c r="HT159" s="187"/>
      <c r="HU159" s="187"/>
      <c r="HV159" s="187"/>
      <c r="HW159" s="187"/>
      <c r="HX159" s="187"/>
      <c r="HY159" s="187"/>
      <c r="HZ159" s="187"/>
      <c r="IA159" s="187"/>
      <c r="IB159" s="187"/>
      <c r="IC159" s="187"/>
      <c r="ID159" s="187"/>
      <c r="IE159" s="187"/>
      <c r="IF159" s="187"/>
      <c r="IG159" s="187"/>
      <c r="IH159" s="187"/>
      <c r="II159" s="187"/>
      <c r="IJ159" s="187"/>
      <c r="IK159" s="187"/>
      <c r="IL159" s="187"/>
      <c r="IM159" s="187"/>
      <c r="IN159" s="187"/>
      <c r="IO159" s="187"/>
      <c r="IP159" s="187"/>
      <c r="IQ159" s="187"/>
      <c r="IR159" s="187"/>
      <c r="IS159" s="187"/>
      <c r="IT159" s="187"/>
      <c r="IU159" s="187"/>
      <c r="IV159" s="187"/>
    </row>
    <row r="160" spans="1:256" ht="90" x14ac:dyDescent="0.25">
      <c r="A160" s="188">
        <v>7</v>
      </c>
      <c r="B160" s="172" t="s">
        <v>656</v>
      </c>
      <c r="C160" s="172" t="s">
        <v>657</v>
      </c>
      <c r="D160" s="189">
        <v>44</v>
      </c>
      <c r="E160" s="172" t="s">
        <v>109</v>
      </c>
      <c r="F160" s="189"/>
      <c r="G160" s="189"/>
      <c r="H160" s="189"/>
      <c r="I160" s="189"/>
    </row>
    <row r="161" spans="1:256" ht="90" x14ac:dyDescent="0.25">
      <c r="A161" s="188">
        <v>8</v>
      </c>
      <c r="B161" s="172" t="s">
        <v>658</v>
      </c>
      <c r="C161" s="172" t="s">
        <v>659</v>
      </c>
      <c r="D161" s="189">
        <v>1</v>
      </c>
      <c r="E161" s="172" t="s">
        <v>107</v>
      </c>
      <c r="F161" s="189"/>
      <c r="G161" s="189"/>
      <c r="H161" s="189"/>
      <c r="I161" s="189"/>
    </row>
    <row r="162" spans="1:256" ht="11.25" customHeight="1" x14ac:dyDescent="0.25">
      <c r="A162" s="251" t="s">
        <v>110</v>
      </c>
      <c r="B162" s="251"/>
      <c r="C162" s="251"/>
      <c r="D162" s="251"/>
      <c r="E162" s="251"/>
      <c r="F162" s="251"/>
      <c r="G162" s="186"/>
      <c r="H162" s="186"/>
      <c r="I162" s="186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87"/>
      <c r="BG162" s="187"/>
      <c r="BH162" s="187"/>
      <c r="BI162" s="187"/>
      <c r="BJ162" s="187"/>
      <c r="BK162" s="187"/>
      <c r="BL162" s="187"/>
      <c r="BM162" s="187"/>
      <c r="BN162" s="187"/>
      <c r="BO162" s="187"/>
      <c r="BP162" s="187"/>
      <c r="BQ162" s="187"/>
      <c r="BR162" s="187"/>
      <c r="BS162" s="187"/>
      <c r="BT162" s="187"/>
      <c r="BU162" s="187"/>
      <c r="BV162" s="187"/>
      <c r="BW162" s="187"/>
      <c r="BX162" s="187"/>
      <c r="BY162" s="187"/>
      <c r="BZ162" s="187"/>
      <c r="CA162" s="187"/>
      <c r="CB162" s="187"/>
      <c r="CC162" s="187"/>
      <c r="CD162" s="187"/>
      <c r="CE162" s="187"/>
      <c r="CF162" s="187"/>
      <c r="CG162" s="187"/>
      <c r="CH162" s="187"/>
      <c r="CI162" s="187"/>
      <c r="CJ162" s="187"/>
      <c r="CK162" s="187"/>
      <c r="CL162" s="187"/>
      <c r="CM162" s="187"/>
      <c r="CN162" s="187"/>
      <c r="CO162" s="187"/>
      <c r="CP162" s="187"/>
      <c r="CQ162" s="187"/>
      <c r="CR162" s="187"/>
      <c r="CS162" s="187"/>
      <c r="CT162" s="187"/>
      <c r="CU162" s="187"/>
      <c r="CV162" s="187"/>
      <c r="CW162" s="187"/>
      <c r="CX162" s="187"/>
      <c r="CY162" s="187"/>
      <c r="CZ162" s="187"/>
      <c r="DA162" s="187"/>
      <c r="DB162" s="187"/>
      <c r="DC162" s="187"/>
      <c r="DD162" s="187"/>
      <c r="DE162" s="187"/>
      <c r="DF162" s="187"/>
      <c r="DG162" s="187"/>
      <c r="DH162" s="187"/>
      <c r="DI162" s="187"/>
      <c r="DJ162" s="187"/>
      <c r="DK162" s="187"/>
      <c r="DL162" s="187"/>
      <c r="DM162" s="187"/>
      <c r="DN162" s="187"/>
      <c r="DO162" s="187"/>
      <c r="DP162" s="187"/>
      <c r="DQ162" s="187"/>
      <c r="DR162" s="187"/>
      <c r="DS162" s="187"/>
      <c r="DT162" s="187"/>
      <c r="DU162" s="187"/>
      <c r="DV162" s="187"/>
      <c r="DW162" s="187"/>
      <c r="DX162" s="187"/>
      <c r="DY162" s="187"/>
      <c r="DZ162" s="187"/>
      <c r="EA162" s="187"/>
      <c r="EB162" s="187"/>
      <c r="EC162" s="187"/>
      <c r="ED162" s="187"/>
      <c r="EE162" s="187"/>
      <c r="EF162" s="187"/>
      <c r="EG162" s="187"/>
      <c r="EH162" s="187"/>
      <c r="EI162" s="187"/>
      <c r="EJ162" s="187"/>
      <c r="EK162" s="187"/>
      <c r="EL162" s="187"/>
      <c r="EM162" s="187"/>
      <c r="EN162" s="187"/>
      <c r="EO162" s="187"/>
      <c r="EP162" s="187"/>
      <c r="EQ162" s="187"/>
      <c r="ER162" s="187"/>
      <c r="ES162" s="187"/>
      <c r="ET162" s="187"/>
      <c r="EU162" s="187"/>
      <c r="EV162" s="187"/>
      <c r="EW162" s="187"/>
      <c r="EX162" s="187"/>
      <c r="EY162" s="187"/>
      <c r="EZ162" s="187"/>
      <c r="FA162" s="187"/>
      <c r="FB162" s="187"/>
      <c r="FC162" s="187"/>
      <c r="FD162" s="187"/>
      <c r="FE162" s="187"/>
      <c r="FF162" s="187"/>
      <c r="FG162" s="187"/>
      <c r="FH162" s="187"/>
      <c r="FI162" s="187"/>
      <c r="FJ162" s="187"/>
      <c r="FK162" s="187"/>
      <c r="FL162" s="187"/>
      <c r="FM162" s="187"/>
      <c r="FN162" s="187"/>
      <c r="FO162" s="187"/>
      <c r="FP162" s="187"/>
      <c r="FQ162" s="187"/>
      <c r="FR162" s="187"/>
      <c r="FS162" s="187"/>
      <c r="FT162" s="187"/>
      <c r="FU162" s="187"/>
      <c r="FV162" s="187"/>
      <c r="FW162" s="187"/>
      <c r="FX162" s="187"/>
      <c r="FY162" s="187"/>
      <c r="FZ162" s="187"/>
      <c r="GA162" s="187"/>
      <c r="GB162" s="187"/>
      <c r="GC162" s="187"/>
      <c r="GD162" s="187"/>
      <c r="GE162" s="187"/>
      <c r="GF162" s="187"/>
      <c r="GG162" s="187"/>
      <c r="GH162" s="187"/>
      <c r="GI162" s="187"/>
      <c r="GJ162" s="187"/>
      <c r="GK162" s="187"/>
      <c r="GL162" s="187"/>
      <c r="GM162" s="187"/>
      <c r="GN162" s="187"/>
      <c r="GO162" s="187"/>
      <c r="GP162" s="187"/>
      <c r="GQ162" s="187"/>
      <c r="GR162" s="187"/>
      <c r="GS162" s="187"/>
      <c r="GT162" s="187"/>
      <c r="GU162" s="187"/>
      <c r="GV162" s="187"/>
      <c r="GW162" s="187"/>
      <c r="GX162" s="187"/>
      <c r="GY162" s="187"/>
      <c r="GZ162" s="187"/>
      <c r="HA162" s="187"/>
      <c r="HB162" s="187"/>
      <c r="HC162" s="187"/>
      <c r="HD162" s="187"/>
      <c r="HE162" s="187"/>
      <c r="HF162" s="187"/>
      <c r="HG162" s="187"/>
      <c r="HH162" s="187"/>
      <c r="HI162" s="187"/>
      <c r="HJ162" s="187"/>
      <c r="HK162" s="187"/>
      <c r="HL162" s="187"/>
      <c r="HM162" s="187"/>
      <c r="HN162" s="187"/>
      <c r="HO162" s="187"/>
      <c r="HP162" s="187"/>
      <c r="HQ162" s="187"/>
      <c r="HR162" s="187"/>
      <c r="HS162" s="187"/>
      <c r="HT162" s="187"/>
      <c r="HU162" s="187"/>
      <c r="HV162" s="187"/>
      <c r="HW162" s="187"/>
      <c r="HX162" s="187"/>
      <c r="HY162" s="187"/>
      <c r="HZ162" s="187"/>
      <c r="IA162" s="187"/>
      <c r="IB162" s="187"/>
      <c r="IC162" s="187"/>
      <c r="ID162" s="187"/>
      <c r="IE162" s="187"/>
      <c r="IF162" s="187"/>
      <c r="IG162" s="187"/>
      <c r="IH162" s="187"/>
      <c r="II162" s="187"/>
      <c r="IJ162" s="187"/>
      <c r="IK162" s="187"/>
      <c r="IL162" s="187"/>
      <c r="IM162" s="187"/>
      <c r="IN162" s="187"/>
      <c r="IO162" s="187"/>
      <c r="IP162" s="187"/>
      <c r="IQ162" s="187"/>
      <c r="IR162" s="187"/>
      <c r="IS162" s="187"/>
      <c r="IT162" s="187"/>
      <c r="IU162" s="187"/>
      <c r="IV162" s="187"/>
    </row>
    <row r="163" spans="1:256" ht="90" x14ac:dyDescent="0.25">
      <c r="A163" s="188">
        <v>9</v>
      </c>
      <c r="B163" s="172" t="s">
        <v>660</v>
      </c>
      <c r="C163" s="172" t="s">
        <v>661</v>
      </c>
      <c r="D163" s="189">
        <v>24</v>
      </c>
      <c r="E163" s="172" t="s">
        <v>109</v>
      </c>
      <c r="F163" s="189"/>
      <c r="G163" s="189"/>
      <c r="H163" s="189"/>
      <c r="I163" s="189"/>
    </row>
    <row r="164" spans="1:256" ht="11.25" customHeight="1" x14ac:dyDescent="0.25">
      <c r="A164" s="251" t="s">
        <v>111</v>
      </c>
      <c r="B164" s="251"/>
      <c r="C164" s="251"/>
      <c r="D164" s="251"/>
      <c r="E164" s="251"/>
      <c r="F164" s="251"/>
      <c r="G164" s="186"/>
      <c r="H164" s="186"/>
      <c r="I164" s="186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7"/>
      <c r="BG164" s="187"/>
      <c r="BH164" s="187"/>
      <c r="BI164" s="187"/>
      <c r="BJ164" s="187"/>
      <c r="BK164" s="187"/>
      <c r="BL164" s="187"/>
      <c r="BM164" s="187"/>
      <c r="BN164" s="187"/>
      <c r="BO164" s="187"/>
      <c r="BP164" s="187"/>
      <c r="BQ164" s="187"/>
      <c r="BR164" s="187"/>
      <c r="BS164" s="187"/>
      <c r="BT164" s="187"/>
      <c r="BU164" s="187"/>
      <c r="BV164" s="187"/>
      <c r="BW164" s="187"/>
      <c r="BX164" s="187"/>
      <c r="BY164" s="187"/>
      <c r="BZ164" s="187"/>
      <c r="CA164" s="187"/>
      <c r="CB164" s="187"/>
      <c r="CC164" s="187"/>
      <c r="CD164" s="187"/>
      <c r="CE164" s="187"/>
      <c r="CF164" s="187"/>
      <c r="CG164" s="187"/>
      <c r="CH164" s="187"/>
      <c r="CI164" s="187"/>
      <c r="CJ164" s="187"/>
      <c r="CK164" s="187"/>
      <c r="CL164" s="187"/>
      <c r="CM164" s="187"/>
      <c r="CN164" s="187"/>
      <c r="CO164" s="187"/>
      <c r="CP164" s="187"/>
      <c r="CQ164" s="187"/>
      <c r="CR164" s="187"/>
      <c r="CS164" s="187"/>
      <c r="CT164" s="187"/>
      <c r="CU164" s="187"/>
      <c r="CV164" s="187"/>
      <c r="CW164" s="187"/>
      <c r="CX164" s="187"/>
      <c r="CY164" s="187"/>
      <c r="CZ164" s="187"/>
      <c r="DA164" s="187"/>
      <c r="DB164" s="187"/>
      <c r="DC164" s="187"/>
      <c r="DD164" s="187"/>
      <c r="DE164" s="187"/>
      <c r="DF164" s="187"/>
      <c r="DG164" s="187"/>
      <c r="DH164" s="187"/>
      <c r="DI164" s="187"/>
      <c r="DJ164" s="187"/>
      <c r="DK164" s="187"/>
      <c r="DL164" s="187"/>
      <c r="DM164" s="187"/>
      <c r="DN164" s="187"/>
      <c r="DO164" s="187"/>
      <c r="DP164" s="187"/>
      <c r="DQ164" s="187"/>
      <c r="DR164" s="187"/>
      <c r="DS164" s="187"/>
      <c r="DT164" s="187"/>
      <c r="DU164" s="187"/>
      <c r="DV164" s="187"/>
      <c r="DW164" s="187"/>
      <c r="DX164" s="187"/>
      <c r="DY164" s="187"/>
      <c r="DZ164" s="187"/>
      <c r="EA164" s="187"/>
      <c r="EB164" s="187"/>
      <c r="EC164" s="187"/>
      <c r="ED164" s="187"/>
      <c r="EE164" s="187"/>
      <c r="EF164" s="187"/>
      <c r="EG164" s="187"/>
      <c r="EH164" s="187"/>
      <c r="EI164" s="187"/>
      <c r="EJ164" s="187"/>
      <c r="EK164" s="187"/>
      <c r="EL164" s="187"/>
      <c r="EM164" s="187"/>
      <c r="EN164" s="187"/>
      <c r="EO164" s="187"/>
      <c r="EP164" s="187"/>
      <c r="EQ164" s="187"/>
      <c r="ER164" s="187"/>
      <c r="ES164" s="187"/>
      <c r="ET164" s="187"/>
      <c r="EU164" s="187"/>
      <c r="EV164" s="187"/>
      <c r="EW164" s="187"/>
      <c r="EX164" s="187"/>
      <c r="EY164" s="187"/>
      <c r="EZ164" s="187"/>
      <c r="FA164" s="187"/>
      <c r="FB164" s="187"/>
      <c r="FC164" s="187"/>
      <c r="FD164" s="187"/>
      <c r="FE164" s="187"/>
      <c r="FF164" s="187"/>
      <c r="FG164" s="187"/>
      <c r="FH164" s="187"/>
      <c r="FI164" s="187"/>
      <c r="FJ164" s="187"/>
      <c r="FK164" s="187"/>
      <c r="FL164" s="187"/>
      <c r="FM164" s="187"/>
      <c r="FN164" s="187"/>
      <c r="FO164" s="187"/>
      <c r="FP164" s="187"/>
      <c r="FQ164" s="187"/>
      <c r="FR164" s="187"/>
      <c r="FS164" s="187"/>
      <c r="FT164" s="187"/>
      <c r="FU164" s="187"/>
      <c r="FV164" s="187"/>
      <c r="FW164" s="187"/>
      <c r="FX164" s="187"/>
      <c r="FY164" s="187"/>
      <c r="FZ164" s="187"/>
      <c r="GA164" s="187"/>
      <c r="GB164" s="187"/>
      <c r="GC164" s="187"/>
      <c r="GD164" s="187"/>
      <c r="GE164" s="187"/>
      <c r="GF164" s="187"/>
      <c r="GG164" s="187"/>
      <c r="GH164" s="187"/>
      <c r="GI164" s="187"/>
      <c r="GJ164" s="187"/>
      <c r="GK164" s="187"/>
      <c r="GL164" s="187"/>
      <c r="GM164" s="187"/>
      <c r="GN164" s="187"/>
      <c r="GO164" s="187"/>
      <c r="GP164" s="187"/>
      <c r="GQ164" s="187"/>
      <c r="GR164" s="187"/>
      <c r="GS164" s="187"/>
      <c r="GT164" s="187"/>
      <c r="GU164" s="187"/>
      <c r="GV164" s="187"/>
      <c r="GW164" s="187"/>
      <c r="GX164" s="187"/>
      <c r="GY164" s="187"/>
      <c r="GZ164" s="187"/>
      <c r="HA164" s="187"/>
      <c r="HB164" s="187"/>
      <c r="HC164" s="187"/>
      <c r="HD164" s="187"/>
      <c r="HE164" s="187"/>
      <c r="HF164" s="187"/>
      <c r="HG164" s="187"/>
      <c r="HH164" s="187"/>
      <c r="HI164" s="187"/>
      <c r="HJ164" s="187"/>
      <c r="HK164" s="187"/>
      <c r="HL164" s="187"/>
      <c r="HM164" s="187"/>
      <c r="HN164" s="187"/>
      <c r="HO164" s="187"/>
      <c r="HP164" s="187"/>
      <c r="HQ164" s="187"/>
      <c r="HR164" s="187"/>
      <c r="HS164" s="187"/>
      <c r="HT164" s="187"/>
      <c r="HU164" s="187"/>
      <c r="HV164" s="187"/>
      <c r="HW164" s="187"/>
      <c r="HX164" s="187"/>
      <c r="HY164" s="187"/>
      <c r="HZ164" s="187"/>
      <c r="IA164" s="187"/>
      <c r="IB164" s="187"/>
      <c r="IC164" s="187"/>
      <c r="ID164" s="187"/>
      <c r="IE164" s="187"/>
      <c r="IF164" s="187"/>
      <c r="IG164" s="187"/>
      <c r="IH164" s="187"/>
      <c r="II164" s="187"/>
      <c r="IJ164" s="187"/>
      <c r="IK164" s="187"/>
      <c r="IL164" s="187"/>
      <c r="IM164" s="187"/>
      <c r="IN164" s="187"/>
      <c r="IO164" s="187"/>
      <c r="IP164" s="187"/>
      <c r="IQ164" s="187"/>
      <c r="IR164" s="187"/>
      <c r="IS164" s="187"/>
      <c r="IT164" s="187"/>
      <c r="IU164" s="187"/>
      <c r="IV164" s="187"/>
    </row>
    <row r="165" spans="1:256" ht="112.5" x14ac:dyDescent="0.25">
      <c r="A165" s="188">
        <v>10</v>
      </c>
      <c r="B165" s="172" t="s">
        <v>662</v>
      </c>
      <c r="C165" s="172" t="s">
        <v>663</v>
      </c>
      <c r="D165" s="189">
        <v>2</v>
      </c>
      <c r="E165" s="172" t="s">
        <v>107</v>
      </c>
      <c r="F165" s="189"/>
      <c r="G165" s="189"/>
      <c r="H165" s="189"/>
      <c r="I165" s="189"/>
    </row>
    <row r="166" spans="1:256" ht="112.5" x14ac:dyDescent="0.25">
      <c r="A166" s="188">
        <v>11</v>
      </c>
      <c r="B166" s="172" t="s">
        <v>117</v>
      </c>
      <c r="C166" s="172" t="s">
        <v>664</v>
      </c>
      <c r="D166" s="189">
        <v>1</v>
      </c>
      <c r="E166" s="172" t="s">
        <v>107</v>
      </c>
      <c r="F166" s="189"/>
      <c r="G166" s="189"/>
      <c r="H166" s="189"/>
      <c r="I166" s="189"/>
    </row>
    <row r="167" spans="1:256" ht="90" x14ac:dyDescent="0.25">
      <c r="A167" s="188">
        <v>12</v>
      </c>
      <c r="B167" s="172" t="s">
        <v>665</v>
      </c>
      <c r="C167" s="172" t="s">
        <v>1001</v>
      </c>
      <c r="D167" s="189">
        <v>2</v>
      </c>
      <c r="E167" s="172" t="s">
        <v>107</v>
      </c>
      <c r="F167" s="189"/>
      <c r="G167" s="189"/>
      <c r="H167" s="189"/>
      <c r="I167" s="189"/>
    </row>
    <row r="168" spans="1:256" ht="101.25" x14ac:dyDescent="0.25">
      <c r="A168" s="188">
        <v>13</v>
      </c>
      <c r="B168" s="172" t="s">
        <v>666</v>
      </c>
      <c r="C168" s="172" t="s">
        <v>667</v>
      </c>
      <c r="D168" s="189">
        <v>3</v>
      </c>
      <c r="E168" s="172" t="s">
        <v>109</v>
      </c>
      <c r="F168" s="189"/>
      <c r="G168" s="189"/>
      <c r="H168" s="189"/>
      <c r="I168" s="189"/>
    </row>
    <row r="169" spans="1:256" ht="56.25" x14ac:dyDescent="0.25">
      <c r="A169" s="188">
        <v>14</v>
      </c>
      <c r="B169" s="172" t="s">
        <v>668</v>
      </c>
      <c r="C169" s="172" t="s">
        <v>669</v>
      </c>
      <c r="D169" s="189">
        <v>2</v>
      </c>
      <c r="E169" s="172" t="s">
        <v>107</v>
      </c>
      <c r="F169" s="189"/>
      <c r="G169" s="189"/>
      <c r="H169" s="189"/>
      <c r="I169" s="189"/>
    </row>
    <row r="170" spans="1:256" ht="236.25" x14ac:dyDescent="0.25">
      <c r="A170" s="188">
        <v>15</v>
      </c>
      <c r="B170" s="172" t="s">
        <v>670</v>
      </c>
      <c r="C170" s="172" t="s">
        <v>671</v>
      </c>
      <c r="D170" s="189">
        <v>6</v>
      </c>
      <c r="E170" s="172" t="s">
        <v>107</v>
      </c>
      <c r="F170" s="189"/>
      <c r="G170" s="189"/>
      <c r="H170" s="189"/>
      <c r="I170" s="189"/>
    </row>
    <row r="171" spans="1:256" ht="146.25" x14ac:dyDescent="0.25">
      <c r="A171" s="188">
        <v>16</v>
      </c>
      <c r="B171" s="172" t="s">
        <v>672</v>
      </c>
      <c r="C171" s="172" t="s">
        <v>673</v>
      </c>
      <c r="D171" s="189">
        <v>2</v>
      </c>
      <c r="E171" s="172" t="s">
        <v>107</v>
      </c>
      <c r="F171" s="189"/>
      <c r="G171" s="189"/>
      <c r="H171" s="189"/>
      <c r="I171" s="189"/>
    </row>
    <row r="172" spans="1:256" ht="157.5" x14ac:dyDescent="0.25">
      <c r="A172" s="188">
        <v>17</v>
      </c>
      <c r="B172" s="172" t="s">
        <v>674</v>
      </c>
      <c r="C172" s="172" t="s">
        <v>675</v>
      </c>
      <c r="D172" s="189">
        <v>2</v>
      </c>
      <c r="E172" s="172" t="s">
        <v>107</v>
      </c>
      <c r="F172" s="189"/>
      <c r="G172" s="189"/>
      <c r="H172" s="189"/>
      <c r="I172" s="189"/>
    </row>
    <row r="173" spans="1:256" ht="202.5" x14ac:dyDescent="0.25">
      <c r="A173" s="188">
        <v>18</v>
      </c>
      <c r="B173" s="172" t="s">
        <v>676</v>
      </c>
      <c r="C173" s="172" t="s">
        <v>677</v>
      </c>
      <c r="D173" s="189">
        <v>2</v>
      </c>
      <c r="E173" s="172" t="s">
        <v>107</v>
      </c>
      <c r="F173" s="189"/>
      <c r="G173" s="189"/>
      <c r="H173" s="189"/>
      <c r="I173" s="189"/>
    </row>
    <row r="174" spans="1:256" x14ac:dyDescent="0.25">
      <c r="A174" s="188"/>
      <c r="D174" s="189"/>
    </row>
    <row r="175" spans="1:256" x14ac:dyDescent="0.25">
      <c r="A175" s="184"/>
      <c r="B175" s="170"/>
      <c r="C175" s="170" t="s">
        <v>112</v>
      </c>
      <c r="D175" s="185"/>
      <c r="E175" s="170"/>
      <c r="F175" s="171"/>
      <c r="G175" s="171"/>
      <c r="H175" s="171"/>
      <c r="I175" s="171"/>
    </row>
    <row r="178" spans="1:256" s="187" customFormat="1" x14ac:dyDescent="0.25">
      <c r="A178" s="172"/>
      <c r="B178" s="172"/>
      <c r="C178" s="172"/>
      <c r="D178" s="172"/>
      <c r="E178" s="172"/>
      <c r="F178" s="173"/>
      <c r="G178" s="173"/>
      <c r="H178" s="173"/>
      <c r="I178" s="173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/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/>
      <c r="HC178" s="172"/>
      <c r="HD178" s="172"/>
      <c r="HE178" s="172"/>
      <c r="HF178" s="172"/>
      <c r="HG178" s="172"/>
      <c r="HH178" s="172"/>
      <c r="HI178" s="172"/>
      <c r="HJ178" s="172"/>
      <c r="HK178" s="172"/>
      <c r="HL178" s="172"/>
      <c r="HM178" s="172"/>
      <c r="HN178" s="172"/>
      <c r="HO178" s="172"/>
      <c r="HP178" s="172"/>
      <c r="HQ178" s="172"/>
      <c r="HR178" s="172"/>
      <c r="HS178" s="172"/>
      <c r="HT178" s="172"/>
      <c r="HU178" s="172"/>
      <c r="HV178" s="172"/>
      <c r="HW178" s="172"/>
      <c r="HX178" s="172"/>
      <c r="HY178" s="172"/>
      <c r="HZ178" s="172"/>
      <c r="IA178" s="172"/>
      <c r="IB178" s="172"/>
      <c r="IC178" s="172"/>
      <c r="ID178" s="172"/>
      <c r="IE178" s="172"/>
      <c r="IF178" s="172"/>
      <c r="IG178" s="172"/>
      <c r="IH178" s="172"/>
      <c r="II178" s="172"/>
      <c r="IJ178" s="172"/>
      <c r="IK178" s="172"/>
      <c r="IL178" s="172"/>
      <c r="IM178" s="172"/>
      <c r="IN178" s="172"/>
      <c r="IO178" s="172"/>
      <c r="IP178" s="172"/>
      <c r="IQ178" s="172"/>
      <c r="IR178" s="172"/>
      <c r="IS178" s="172"/>
      <c r="IT178" s="172"/>
      <c r="IU178" s="172"/>
      <c r="IV178" s="172"/>
    </row>
    <row r="179" spans="1:256" x14ac:dyDescent="0.25">
      <c r="A179" s="252" t="s">
        <v>766</v>
      </c>
      <c r="B179" s="252"/>
      <c r="C179" s="252"/>
      <c r="D179" s="252"/>
      <c r="E179" s="252"/>
      <c r="F179" s="252"/>
      <c r="G179" s="252"/>
      <c r="H179" s="252"/>
      <c r="I179" s="252"/>
    </row>
    <row r="180" spans="1:256" ht="22.5" x14ac:dyDescent="0.25">
      <c r="A180" s="184" t="s">
        <v>16</v>
      </c>
      <c r="B180" s="170" t="s">
        <v>17</v>
      </c>
      <c r="C180" s="170" t="s">
        <v>18</v>
      </c>
      <c r="D180" s="185" t="s">
        <v>19</v>
      </c>
      <c r="E180" s="170" t="s">
        <v>20</v>
      </c>
      <c r="F180" s="171" t="s">
        <v>21</v>
      </c>
      <c r="G180" s="171" t="s">
        <v>22</v>
      </c>
      <c r="H180" s="171" t="s">
        <v>23</v>
      </c>
      <c r="I180" s="171" t="s">
        <v>24</v>
      </c>
    </row>
    <row r="181" spans="1:256" ht="11.25" customHeight="1" x14ac:dyDescent="0.25">
      <c r="A181" s="251" t="s">
        <v>319</v>
      </c>
      <c r="B181" s="251"/>
      <c r="C181" s="251"/>
      <c r="D181" s="251"/>
      <c r="E181" s="251"/>
      <c r="F181" s="251"/>
      <c r="G181" s="186"/>
      <c r="H181" s="186"/>
      <c r="I181" s="186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7"/>
      <c r="BD181" s="187"/>
      <c r="BE181" s="187"/>
      <c r="BF181" s="187"/>
      <c r="BG181" s="187"/>
      <c r="BH181" s="187"/>
      <c r="BI181" s="187"/>
      <c r="BJ181" s="187"/>
      <c r="BK181" s="187"/>
      <c r="BL181" s="187"/>
      <c r="BM181" s="187"/>
      <c r="BN181" s="187"/>
      <c r="BO181" s="187"/>
      <c r="BP181" s="187"/>
      <c r="BQ181" s="187"/>
      <c r="BR181" s="187"/>
      <c r="BS181" s="187"/>
      <c r="BT181" s="187"/>
      <c r="BU181" s="187"/>
      <c r="BV181" s="187"/>
      <c r="BW181" s="187"/>
      <c r="BX181" s="187"/>
      <c r="BY181" s="187"/>
      <c r="BZ181" s="187"/>
      <c r="CA181" s="187"/>
      <c r="CB181" s="187"/>
      <c r="CC181" s="187"/>
      <c r="CD181" s="187"/>
      <c r="CE181" s="187"/>
      <c r="CF181" s="187"/>
      <c r="CG181" s="187"/>
      <c r="CH181" s="187"/>
      <c r="CI181" s="187"/>
      <c r="CJ181" s="187"/>
      <c r="CK181" s="187"/>
      <c r="CL181" s="187"/>
      <c r="CM181" s="187"/>
      <c r="CN181" s="187"/>
      <c r="CO181" s="187"/>
      <c r="CP181" s="187"/>
      <c r="CQ181" s="187"/>
      <c r="CR181" s="187"/>
      <c r="CS181" s="187"/>
      <c r="CT181" s="187"/>
      <c r="CU181" s="187"/>
      <c r="CV181" s="187"/>
      <c r="CW181" s="187"/>
      <c r="CX181" s="187"/>
      <c r="CY181" s="187"/>
      <c r="CZ181" s="187"/>
      <c r="DA181" s="187"/>
      <c r="DB181" s="187"/>
      <c r="DC181" s="187"/>
      <c r="DD181" s="187"/>
      <c r="DE181" s="187"/>
      <c r="DF181" s="187"/>
      <c r="DG181" s="187"/>
      <c r="DH181" s="187"/>
      <c r="DI181" s="187"/>
      <c r="DJ181" s="187"/>
      <c r="DK181" s="187"/>
      <c r="DL181" s="187"/>
      <c r="DM181" s="187"/>
      <c r="DN181" s="187"/>
      <c r="DO181" s="187"/>
      <c r="DP181" s="187"/>
      <c r="DQ181" s="187"/>
      <c r="DR181" s="187"/>
      <c r="DS181" s="187"/>
      <c r="DT181" s="187"/>
      <c r="DU181" s="187"/>
      <c r="DV181" s="187"/>
      <c r="DW181" s="187"/>
      <c r="DX181" s="187"/>
      <c r="DY181" s="187"/>
      <c r="DZ181" s="187"/>
      <c r="EA181" s="187"/>
      <c r="EB181" s="187"/>
      <c r="EC181" s="187"/>
      <c r="ED181" s="187"/>
      <c r="EE181" s="187"/>
      <c r="EF181" s="187"/>
      <c r="EG181" s="187"/>
      <c r="EH181" s="187"/>
      <c r="EI181" s="187"/>
      <c r="EJ181" s="187"/>
      <c r="EK181" s="187"/>
      <c r="EL181" s="187"/>
      <c r="EM181" s="187"/>
      <c r="EN181" s="187"/>
      <c r="EO181" s="187"/>
      <c r="EP181" s="187"/>
      <c r="EQ181" s="187"/>
      <c r="ER181" s="187"/>
      <c r="ES181" s="187"/>
      <c r="ET181" s="187"/>
      <c r="EU181" s="187"/>
      <c r="EV181" s="187"/>
      <c r="EW181" s="187"/>
      <c r="EX181" s="187"/>
      <c r="EY181" s="187"/>
      <c r="EZ181" s="187"/>
      <c r="FA181" s="187"/>
      <c r="FB181" s="187"/>
      <c r="FC181" s="187"/>
      <c r="FD181" s="187"/>
      <c r="FE181" s="187"/>
      <c r="FF181" s="187"/>
      <c r="FG181" s="187"/>
      <c r="FH181" s="187"/>
      <c r="FI181" s="187"/>
      <c r="FJ181" s="187"/>
      <c r="FK181" s="187"/>
      <c r="FL181" s="187"/>
      <c r="FM181" s="187"/>
      <c r="FN181" s="187"/>
      <c r="FO181" s="187"/>
      <c r="FP181" s="187"/>
      <c r="FQ181" s="187"/>
      <c r="FR181" s="187"/>
      <c r="FS181" s="187"/>
      <c r="FT181" s="187"/>
      <c r="FU181" s="187"/>
      <c r="FV181" s="187"/>
      <c r="FW181" s="187"/>
      <c r="FX181" s="187"/>
      <c r="FY181" s="187"/>
      <c r="FZ181" s="187"/>
      <c r="GA181" s="187"/>
      <c r="GB181" s="187"/>
      <c r="GC181" s="187"/>
      <c r="GD181" s="187"/>
      <c r="GE181" s="187"/>
      <c r="GF181" s="187"/>
      <c r="GG181" s="187"/>
      <c r="GH181" s="187"/>
      <c r="GI181" s="187"/>
      <c r="GJ181" s="187"/>
      <c r="GK181" s="187"/>
      <c r="GL181" s="187"/>
      <c r="GM181" s="187"/>
      <c r="GN181" s="187"/>
      <c r="GO181" s="187"/>
      <c r="GP181" s="187"/>
      <c r="GQ181" s="187"/>
      <c r="GR181" s="187"/>
      <c r="GS181" s="187"/>
      <c r="GT181" s="187"/>
      <c r="GU181" s="187"/>
      <c r="GV181" s="187"/>
      <c r="GW181" s="187"/>
      <c r="GX181" s="187"/>
      <c r="GY181" s="187"/>
      <c r="GZ181" s="187"/>
      <c r="HA181" s="187"/>
      <c r="HB181" s="187"/>
      <c r="HC181" s="187"/>
      <c r="HD181" s="187"/>
      <c r="HE181" s="187"/>
      <c r="HF181" s="187"/>
      <c r="HG181" s="187"/>
      <c r="HH181" s="187"/>
      <c r="HI181" s="187"/>
      <c r="HJ181" s="187"/>
      <c r="HK181" s="187"/>
      <c r="HL181" s="187"/>
      <c r="HM181" s="187"/>
      <c r="HN181" s="187"/>
      <c r="HO181" s="187"/>
      <c r="HP181" s="187"/>
      <c r="HQ181" s="187"/>
      <c r="HR181" s="187"/>
      <c r="HS181" s="187"/>
      <c r="HT181" s="187"/>
      <c r="HU181" s="187"/>
      <c r="HV181" s="187"/>
      <c r="HW181" s="187"/>
      <c r="HX181" s="187"/>
      <c r="HY181" s="187"/>
      <c r="HZ181" s="187"/>
      <c r="IA181" s="187"/>
      <c r="IB181" s="187"/>
      <c r="IC181" s="187"/>
      <c r="ID181" s="187"/>
      <c r="IE181" s="187"/>
      <c r="IF181" s="187"/>
      <c r="IG181" s="187"/>
      <c r="IH181" s="187"/>
      <c r="II181" s="187"/>
      <c r="IJ181" s="187"/>
      <c r="IK181" s="187"/>
      <c r="IL181" s="187"/>
      <c r="IM181" s="187"/>
      <c r="IN181" s="187"/>
      <c r="IO181" s="187"/>
      <c r="IP181" s="187"/>
      <c r="IQ181" s="187"/>
      <c r="IR181" s="187"/>
      <c r="IS181" s="187"/>
      <c r="IT181" s="187"/>
      <c r="IU181" s="187"/>
      <c r="IV181" s="187"/>
    </row>
    <row r="182" spans="1:256" ht="22.5" x14ac:dyDescent="0.25">
      <c r="A182" s="188">
        <v>1</v>
      </c>
      <c r="B182" s="172" t="s">
        <v>108</v>
      </c>
      <c r="C182" s="172" t="s">
        <v>320</v>
      </c>
      <c r="D182" s="189">
        <v>60</v>
      </c>
      <c r="E182" s="172" t="s">
        <v>109</v>
      </c>
      <c r="F182" s="189"/>
      <c r="G182" s="189"/>
      <c r="H182" s="189"/>
      <c r="I182" s="189"/>
    </row>
    <row r="183" spans="1:256" ht="11.25" customHeight="1" x14ac:dyDescent="0.25">
      <c r="A183" s="251" t="s">
        <v>110</v>
      </c>
      <c r="B183" s="251"/>
      <c r="C183" s="251"/>
      <c r="D183" s="251"/>
      <c r="E183" s="251"/>
      <c r="F183" s="251"/>
      <c r="G183" s="186"/>
      <c r="H183" s="186"/>
      <c r="I183" s="186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7"/>
      <c r="BD183" s="187"/>
      <c r="BE183" s="187"/>
      <c r="BF183" s="187"/>
      <c r="BG183" s="187"/>
      <c r="BH183" s="187"/>
      <c r="BI183" s="187"/>
      <c r="BJ183" s="187"/>
      <c r="BK183" s="187"/>
      <c r="BL183" s="187"/>
      <c r="BM183" s="187"/>
      <c r="BN183" s="187"/>
      <c r="BO183" s="187"/>
      <c r="BP183" s="187"/>
      <c r="BQ183" s="187"/>
      <c r="BR183" s="187"/>
      <c r="BS183" s="187"/>
      <c r="BT183" s="187"/>
      <c r="BU183" s="187"/>
      <c r="BV183" s="187"/>
      <c r="BW183" s="187"/>
      <c r="BX183" s="187"/>
      <c r="BY183" s="187"/>
      <c r="BZ183" s="187"/>
      <c r="CA183" s="187"/>
      <c r="CB183" s="187"/>
      <c r="CC183" s="187"/>
      <c r="CD183" s="187"/>
      <c r="CE183" s="187"/>
      <c r="CF183" s="187"/>
      <c r="CG183" s="187"/>
      <c r="CH183" s="187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7"/>
      <c r="DE183" s="187"/>
      <c r="DF183" s="187"/>
      <c r="DG183" s="187"/>
      <c r="DH183" s="187"/>
      <c r="DI183" s="187"/>
      <c r="DJ183" s="187"/>
      <c r="DK183" s="187"/>
      <c r="DL183" s="187"/>
      <c r="DM183" s="187"/>
      <c r="DN183" s="187"/>
      <c r="DO183" s="187"/>
      <c r="DP183" s="187"/>
      <c r="DQ183" s="187"/>
      <c r="DR183" s="187"/>
      <c r="DS183" s="187"/>
      <c r="DT183" s="187"/>
      <c r="DU183" s="187"/>
      <c r="DV183" s="187"/>
      <c r="DW183" s="187"/>
      <c r="DX183" s="187"/>
      <c r="DY183" s="187"/>
      <c r="DZ183" s="187"/>
      <c r="EA183" s="187"/>
      <c r="EB183" s="187"/>
      <c r="EC183" s="187"/>
      <c r="ED183" s="187"/>
      <c r="EE183" s="187"/>
      <c r="EF183" s="187"/>
      <c r="EG183" s="187"/>
      <c r="EH183" s="187"/>
      <c r="EI183" s="187"/>
      <c r="EJ183" s="187"/>
      <c r="EK183" s="187"/>
      <c r="EL183" s="187"/>
      <c r="EM183" s="187"/>
      <c r="EN183" s="187"/>
      <c r="EO183" s="187"/>
      <c r="EP183" s="187"/>
      <c r="EQ183" s="187"/>
      <c r="ER183" s="187"/>
      <c r="ES183" s="187"/>
      <c r="ET183" s="187"/>
      <c r="EU183" s="187"/>
      <c r="EV183" s="187"/>
      <c r="EW183" s="187"/>
      <c r="EX183" s="187"/>
      <c r="EY183" s="187"/>
      <c r="EZ183" s="187"/>
      <c r="FA183" s="187"/>
      <c r="FB183" s="187"/>
      <c r="FC183" s="187"/>
      <c r="FD183" s="187"/>
      <c r="FE183" s="187"/>
      <c r="FF183" s="187"/>
      <c r="FG183" s="187"/>
      <c r="FH183" s="187"/>
      <c r="FI183" s="187"/>
      <c r="FJ183" s="187"/>
      <c r="FK183" s="187"/>
      <c r="FL183" s="187"/>
      <c r="FM183" s="187"/>
      <c r="FN183" s="187"/>
      <c r="FO183" s="187"/>
      <c r="FP183" s="187"/>
      <c r="FQ183" s="187"/>
      <c r="FR183" s="187"/>
      <c r="FS183" s="187"/>
      <c r="FT183" s="187"/>
      <c r="FU183" s="187"/>
      <c r="FV183" s="187"/>
      <c r="FW183" s="187"/>
      <c r="FX183" s="187"/>
      <c r="FY183" s="187"/>
      <c r="FZ183" s="187"/>
      <c r="GA183" s="187"/>
      <c r="GB183" s="187"/>
      <c r="GC183" s="187"/>
      <c r="GD183" s="187"/>
      <c r="GE183" s="187"/>
      <c r="GF183" s="187"/>
      <c r="GG183" s="187"/>
      <c r="GH183" s="187"/>
      <c r="GI183" s="187"/>
      <c r="GJ183" s="187"/>
      <c r="GK183" s="187"/>
      <c r="GL183" s="187"/>
      <c r="GM183" s="187"/>
      <c r="GN183" s="187"/>
      <c r="GO183" s="187"/>
      <c r="GP183" s="187"/>
      <c r="GQ183" s="187"/>
      <c r="GR183" s="187"/>
      <c r="GS183" s="187"/>
      <c r="GT183" s="187"/>
      <c r="GU183" s="187"/>
      <c r="GV183" s="187"/>
      <c r="GW183" s="187"/>
      <c r="GX183" s="187"/>
      <c r="GY183" s="187"/>
      <c r="GZ183" s="187"/>
      <c r="HA183" s="187"/>
      <c r="HB183" s="187"/>
      <c r="HC183" s="187"/>
      <c r="HD183" s="187"/>
      <c r="HE183" s="187"/>
      <c r="HF183" s="187"/>
      <c r="HG183" s="187"/>
      <c r="HH183" s="187"/>
      <c r="HI183" s="187"/>
      <c r="HJ183" s="187"/>
      <c r="HK183" s="187"/>
      <c r="HL183" s="187"/>
      <c r="HM183" s="187"/>
      <c r="HN183" s="187"/>
      <c r="HO183" s="187"/>
      <c r="HP183" s="187"/>
      <c r="HQ183" s="187"/>
      <c r="HR183" s="187"/>
      <c r="HS183" s="187"/>
      <c r="HT183" s="187"/>
      <c r="HU183" s="187"/>
      <c r="HV183" s="187"/>
      <c r="HW183" s="187"/>
      <c r="HX183" s="187"/>
      <c r="HY183" s="187"/>
      <c r="HZ183" s="187"/>
      <c r="IA183" s="187"/>
      <c r="IB183" s="187"/>
      <c r="IC183" s="187"/>
      <c r="ID183" s="187"/>
      <c r="IE183" s="187"/>
      <c r="IF183" s="187"/>
      <c r="IG183" s="187"/>
      <c r="IH183" s="187"/>
      <c r="II183" s="187"/>
      <c r="IJ183" s="187"/>
      <c r="IK183" s="187"/>
      <c r="IL183" s="187"/>
      <c r="IM183" s="187"/>
      <c r="IN183" s="187"/>
      <c r="IO183" s="187"/>
      <c r="IP183" s="187"/>
      <c r="IQ183" s="187"/>
      <c r="IR183" s="187"/>
      <c r="IS183" s="187"/>
      <c r="IT183" s="187"/>
      <c r="IU183" s="187"/>
      <c r="IV183" s="187"/>
    </row>
    <row r="184" spans="1:256" ht="180" x14ac:dyDescent="0.25">
      <c r="A184" s="188">
        <v>2</v>
      </c>
      <c r="B184" s="172" t="s">
        <v>341</v>
      </c>
      <c r="C184" s="172" t="s">
        <v>342</v>
      </c>
      <c r="D184" s="189">
        <v>900</v>
      </c>
      <c r="E184" s="172" t="s">
        <v>109</v>
      </c>
      <c r="F184" s="189"/>
      <c r="G184" s="189"/>
      <c r="H184" s="189"/>
      <c r="I184" s="189"/>
    </row>
    <row r="185" spans="1:256" ht="180" x14ac:dyDescent="0.25">
      <c r="A185" s="188">
        <v>3</v>
      </c>
      <c r="B185" s="172" t="s">
        <v>678</v>
      </c>
      <c r="C185" s="172" t="s">
        <v>679</v>
      </c>
      <c r="D185" s="189">
        <v>800</v>
      </c>
      <c r="E185" s="172" t="s">
        <v>109</v>
      </c>
      <c r="F185" s="189"/>
      <c r="G185" s="189"/>
      <c r="H185" s="189"/>
      <c r="I185" s="189"/>
    </row>
    <row r="186" spans="1:256" ht="180" x14ac:dyDescent="0.25">
      <c r="A186" s="188">
        <v>4</v>
      </c>
      <c r="B186" s="172" t="s">
        <v>343</v>
      </c>
      <c r="C186" s="172" t="s">
        <v>680</v>
      </c>
      <c r="D186" s="189">
        <v>38</v>
      </c>
      <c r="E186" s="172" t="s">
        <v>109</v>
      </c>
      <c r="F186" s="189"/>
      <c r="G186" s="189"/>
      <c r="H186" s="189"/>
      <c r="I186" s="189"/>
    </row>
    <row r="187" spans="1:256" ht="180" x14ac:dyDescent="0.25">
      <c r="A187" s="188">
        <v>5</v>
      </c>
      <c r="B187" s="172" t="s">
        <v>344</v>
      </c>
      <c r="C187" s="172" t="s">
        <v>681</v>
      </c>
      <c r="D187" s="189">
        <v>16</v>
      </c>
      <c r="E187" s="172" t="s">
        <v>109</v>
      </c>
      <c r="F187" s="189"/>
      <c r="G187" s="189"/>
      <c r="H187" s="189"/>
      <c r="I187" s="189"/>
    </row>
    <row r="188" spans="1:256" ht="101.25" x14ac:dyDescent="0.25">
      <c r="A188" s="188">
        <v>6</v>
      </c>
      <c r="B188" s="172" t="s">
        <v>682</v>
      </c>
      <c r="C188" s="172" t="s">
        <v>683</v>
      </c>
      <c r="D188" s="189">
        <v>1</v>
      </c>
      <c r="E188" s="172" t="s">
        <v>107</v>
      </c>
      <c r="F188" s="189"/>
      <c r="G188" s="189"/>
      <c r="H188" s="189"/>
      <c r="I188" s="189"/>
    </row>
    <row r="189" spans="1:256" ht="101.25" x14ac:dyDescent="0.25">
      <c r="A189" s="188">
        <v>7</v>
      </c>
      <c r="B189" s="172" t="s">
        <v>684</v>
      </c>
      <c r="C189" s="172" t="s">
        <v>685</v>
      </c>
      <c r="D189" s="189">
        <v>1</v>
      </c>
      <c r="E189" s="172" t="s">
        <v>107</v>
      </c>
      <c r="F189" s="189"/>
      <c r="G189" s="189"/>
      <c r="H189" s="189"/>
      <c r="I189" s="189"/>
    </row>
    <row r="190" spans="1:256" ht="101.25" x14ac:dyDescent="0.25">
      <c r="A190" s="188">
        <v>8</v>
      </c>
      <c r="B190" s="172" t="s">
        <v>686</v>
      </c>
      <c r="C190" s="172" t="s">
        <v>687</v>
      </c>
      <c r="D190" s="189">
        <v>1</v>
      </c>
      <c r="E190" s="172" t="s">
        <v>107</v>
      </c>
      <c r="F190" s="189"/>
      <c r="G190" s="189"/>
      <c r="H190" s="189"/>
      <c r="I190" s="189"/>
    </row>
    <row r="191" spans="1:256" ht="101.25" x14ac:dyDescent="0.25">
      <c r="A191" s="188">
        <v>9</v>
      </c>
      <c r="B191" s="172" t="s">
        <v>688</v>
      </c>
      <c r="C191" s="172" t="s">
        <v>689</v>
      </c>
      <c r="D191" s="189">
        <v>2</v>
      </c>
      <c r="E191" s="172" t="s">
        <v>107</v>
      </c>
      <c r="F191" s="189"/>
      <c r="G191" s="189"/>
      <c r="H191" s="189"/>
      <c r="I191" s="189"/>
    </row>
    <row r="192" spans="1:256" ht="101.25" x14ac:dyDescent="0.25">
      <c r="A192" s="188">
        <v>10</v>
      </c>
      <c r="B192" s="172" t="s">
        <v>345</v>
      </c>
      <c r="C192" s="172" t="s">
        <v>690</v>
      </c>
      <c r="D192" s="189">
        <v>1</v>
      </c>
      <c r="E192" s="172" t="s">
        <v>107</v>
      </c>
      <c r="F192" s="189"/>
      <c r="G192" s="189"/>
      <c r="H192" s="189"/>
      <c r="I192" s="189"/>
    </row>
    <row r="193" spans="1:256" ht="112.5" x14ac:dyDescent="0.25">
      <c r="A193" s="188">
        <v>11</v>
      </c>
      <c r="B193" s="172" t="s">
        <v>691</v>
      </c>
      <c r="C193" s="172" t="s">
        <v>692</v>
      </c>
      <c r="D193" s="189">
        <v>12</v>
      </c>
      <c r="E193" s="172" t="s">
        <v>109</v>
      </c>
      <c r="F193" s="189"/>
      <c r="G193" s="189"/>
      <c r="H193" s="189"/>
      <c r="I193" s="189"/>
    </row>
    <row r="194" spans="1:256" ht="112.5" x14ac:dyDescent="0.25">
      <c r="A194" s="188">
        <v>12</v>
      </c>
      <c r="B194" s="172" t="s">
        <v>693</v>
      </c>
      <c r="C194" s="172" t="s">
        <v>694</v>
      </c>
      <c r="D194" s="189">
        <v>41</v>
      </c>
      <c r="E194" s="172" t="s">
        <v>109</v>
      </c>
      <c r="F194" s="189"/>
      <c r="G194" s="189"/>
      <c r="H194" s="189"/>
      <c r="I194" s="189"/>
    </row>
    <row r="195" spans="1:256" ht="112.5" x14ac:dyDescent="0.25">
      <c r="A195" s="188">
        <v>13</v>
      </c>
      <c r="B195" s="172" t="s">
        <v>695</v>
      </c>
      <c r="C195" s="172" t="s">
        <v>696</v>
      </c>
      <c r="D195" s="189">
        <v>20</v>
      </c>
      <c r="E195" s="172" t="s">
        <v>109</v>
      </c>
      <c r="F195" s="189"/>
      <c r="G195" s="189"/>
      <c r="H195" s="189"/>
      <c r="I195" s="189"/>
    </row>
    <row r="196" spans="1:256" ht="90" x14ac:dyDescent="0.25">
      <c r="A196" s="188">
        <v>14</v>
      </c>
      <c r="B196" s="172" t="s">
        <v>697</v>
      </c>
      <c r="C196" s="172" t="s">
        <v>698</v>
      </c>
      <c r="D196" s="189">
        <v>14</v>
      </c>
      <c r="E196" s="172" t="s">
        <v>107</v>
      </c>
      <c r="F196" s="189"/>
      <c r="G196" s="189"/>
      <c r="H196" s="189"/>
      <c r="I196" s="189"/>
    </row>
    <row r="197" spans="1:256" ht="90" x14ac:dyDescent="0.25">
      <c r="A197" s="188">
        <v>15</v>
      </c>
      <c r="B197" s="172" t="s">
        <v>699</v>
      </c>
      <c r="C197" s="172" t="s">
        <v>700</v>
      </c>
      <c r="D197" s="189">
        <v>10</v>
      </c>
      <c r="E197" s="172" t="s">
        <v>107</v>
      </c>
      <c r="F197" s="189"/>
      <c r="G197" s="189"/>
      <c r="H197" s="189"/>
      <c r="I197" s="189"/>
    </row>
    <row r="198" spans="1:256" ht="90" x14ac:dyDescent="0.25">
      <c r="A198" s="188">
        <v>16</v>
      </c>
      <c r="B198" s="172" t="s">
        <v>701</v>
      </c>
      <c r="C198" s="172" t="s">
        <v>702</v>
      </c>
      <c r="D198" s="189">
        <v>4</v>
      </c>
      <c r="E198" s="172" t="s">
        <v>107</v>
      </c>
      <c r="F198" s="189"/>
      <c r="G198" s="189"/>
      <c r="H198" s="189"/>
      <c r="I198" s="189"/>
    </row>
    <row r="199" spans="1:256" ht="78.75" x14ac:dyDescent="0.25">
      <c r="A199" s="188">
        <v>17</v>
      </c>
      <c r="B199" s="172" t="s">
        <v>703</v>
      </c>
      <c r="C199" s="172" t="s">
        <v>704</v>
      </c>
      <c r="D199" s="189">
        <v>10</v>
      </c>
      <c r="E199" s="172" t="s">
        <v>107</v>
      </c>
      <c r="F199" s="189"/>
      <c r="G199" s="189"/>
      <c r="H199" s="189"/>
      <c r="I199" s="189"/>
    </row>
    <row r="200" spans="1:256" ht="90" x14ac:dyDescent="0.25">
      <c r="A200" s="188">
        <v>18</v>
      </c>
      <c r="B200" s="172" t="s">
        <v>705</v>
      </c>
      <c r="C200" s="172" t="s">
        <v>706</v>
      </c>
      <c r="D200" s="189">
        <v>2</v>
      </c>
      <c r="E200" s="172" t="s">
        <v>107</v>
      </c>
      <c r="F200" s="189"/>
      <c r="G200" s="189"/>
      <c r="H200" s="189"/>
      <c r="I200" s="189"/>
    </row>
    <row r="201" spans="1:256" ht="78.75" x14ac:dyDescent="0.25">
      <c r="A201" s="188">
        <v>19</v>
      </c>
      <c r="B201" s="172" t="s">
        <v>707</v>
      </c>
      <c r="C201" s="172" t="s">
        <v>708</v>
      </c>
      <c r="D201" s="189">
        <v>8</v>
      </c>
      <c r="E201" s="172" t="s">
        <v>107</v>
      </c>
      <c r="F201" s="189"/>
      <c r="G201" s="189"/>
      <c r="H201" s="189"/>
      <c r="I201" s="189"/>
    </row>
    <row r="202" spans="1:256" ht="90" x14ac:dyDescent="0.25">
      <c r="A202" s="188">
        <v>20</v>
      </c>
      <c r="B202" s="172" t="s">
        <v>709</v>
      </c>
      <c r="C202" s="172" t="s">
        <v>710</v>
      </c>
      <c r="D202" s="189">
        <v>2</v>
      </c>
      <c r="E202" s="172" t="s">
        <v>107</v>
      </c>
      <c r="F202" s="189"/>
      <c r="G202" s="189"/>
      <c r="H202" s="189"/>
      <c r="I202" s="189"/>
    </row>
    <row r="203" spans="1:256" ht="11.25" customHeight="1" x14ac:dyDescent="0.25">
      <c r="A203" s="251" t="s">
        <v>111</v>
      </c>
      <c r="B203" s="251"/>
      <c r="C203" s="251"/>
      <c r="D203" s="251"/>
      <c r="E203" s="251"/>
      <c r="F203" s="251"/>
      <c r="G203" s="186"/>
      <c r="H203" s="186"/>
      <c r="I203" s="186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7"/>
      <c r="BB203" s="187"/>
      <c r="BC203" s="187"/>
      <c r="BD203" s="187"/>
      <c r="BE203" s="187"/>
      <c r="BF203" s="187"/>
      <c r="BG203" s="187"/>
      <c r="BH203" s="187"/>
      <c r="BI203" s="187"/>
      <c r="BJ203" s="187"/>
      <c r="BK203" s="187"/>
      <c r="BL203" s="187"/>
      <c r="BM203" s="187"/>
      <c r="BN203" s="187"/>
      <c r="BO203" s="187"/>
      <c r="BP203" s="187"/>
      <c r="BQ203" s="187"/>
      <c r="BR203" s="187"/>
      <c r="BS203" s="187"/>
      <c r="BT203" s="187"/>
      <c r="BU203" s="187"/>
      <c r="BV203" s="187"/>
      <c r="BW203" s="187"/>
      <c r="BX203" s="187"/>
      <c r="BY203" s="187"/>
      <c r="BZ203" s="187"/>
      <c r="CA203" s="187"/>
      <c r="CB203" s="187"/>
      <c r="CC203" s="187"/>
      <c r="CD203" s="187"/>
      <c r="CE203" s="187"/>
      <c r="CF203" s="187"/>
      <c r="CG203" s="187"/>
      <c r="CH203" s="187"/>
      <c r="CI203" s="187"/>
      <c r="CJ203" s="187"/>
      <c r="CK203" s="187"/>
      <c r="CL203" s="187"/>
      <c r="CM203" s="187"/>
      <c r="CN203" s="187"/>
      <c r="CO203" s="187"/>
      <c r="CP203" s="187"/>
      <c r="CQ203" s="187"/>
      <c r="CR203" s="187"/>
      <c r="CS203" s="187"/>
      <c r="CT203" s="187"/>
      <c r="CU203" s="187"/>
      <c r="CV203" s="187"/>
      <c r="CW203" s="187"/>
      <c r="CX203" s="187"/>
      <c r="CY203" s="187"/>
      <c r="CZ203" s="187"/>
      <c r="DA203" s="187"/>
      <c r="DB203" s="187"/>
      <c r="DC203" s="187"/>
      <c r="DD203" s="187"/>
      <c r="DE203" s="187"/>
      <c r="DF203" s="187"/>
      <c r="DG203" s="187"/>
      <c r="DH203" s="187"/>
      <c r="DI203" s="187"/>
      <c r="DJ203" s="187"/>
      <c r="DK203" s="187"/>
      <c r="DL203" s="187"/>
      <c r="DM203" s="187"/>
      <c r="DN203" s="187"/>
      <c r="DO203" s="187"/>
      <c r="DP203" s="187"/>
      <c r="DQ203" s="187"/>
      <c r="DR203" s="187"/>
      <c r="DS203" s="187"/>
      <c r="DT203" s="187"/>
      <c r="DU203" s="187"/>
      <c r="DV203" s="187"/>
      <c r="DW203" s="187"/>
      <c r="DX203" s="187"/>
      <c r="DY203" s="187"/>
      <c r="DZ203" s="187"/>
      <c r="EA203" s="187"/>
      <c r="EB203" s="187"/>
      <c r="EC203" s="187"/>
      <c r="ED203" s="187"/>
      <c r="EE203" s="187"/>
      <c r="EF203" s="187"/>
      <c r="EG203" s="187"/>
      <c r="EH203" s="187"/>
      <c r="EI203" s="187"/>
      <c r="EJ203" s="187"/>
      <c r="EK203" s="187"/>
      <c r="EL203" s="187"/>
      <c r="EM203" s="187"/>
      <c r="EN203" s="187"/>
      <c r="EO203" s="187"/>
      <c r="EP203" s="187"/>
      <c r="EQ203" s="187"/>
      <c r="ER203" s="187"/>
      <c r="ES203" s="187"/>
      <c r="ET203" s="187"/>
      <c r="EU203" s="187"/>
      <c r="EV203" s="187"/>
      <c r="EW203" s="187"/>
      <c r="EX203" s="187"/>
      <c r="EY203" s="187"/>
      <c r="EZ203" s="187"/>
      <c r="FA203" s="187"/>
      <c r="FB203" s="187"/>
      <c r="FC203" s="187"/>
      <c r="FD203" s="187"/>
      <c r="FE203" s="187"/>
      <c r="FF203" s="187"/>
      <c r="FG203" s="187"/>
      <c r="FH203" s="187"/>
      <c r="FI203" s="187"/>
      <c r="FJ203" s="187"/>
      <c r="FK203" s="187"/>
      <c r="FL203" s="187"/>
      <c r="FM203" s="187"/>
      <c r="FN203" s="187"/>
      <c r="FO203" s="187"/>
      <c r="FP203" s="187"/>
      <c r="FQ203" s="187"/>
      <c r="FR203" s="187"/>
      <c r="FS203" s="187"/>
      <c r="FT203" s="187"/>
      <c r="FU203" s="187"/>
      <c r="FV203" s="187"/>
      <c r="FW203" s="187"/>
      <c r="FX203" s="187"/>
      <c r="FY203" s="187"/>
      <c r="FZ203" s="187"/>
      <c r="GA203" s="187"/>
      <c r="GB203" s="187"/>
      <c r="GC203" s="187"/>
      <c r="GD203" s="187"/>
      <c r="GE203" s="187"/>
      <c r="GF203" s="187"/>
      <c r="GG203" s="187"/>
      <c r="GH203" s="187"/>
      <c r="GI203" s="187"/>
      <c r="GJ203" s="187"/>
      <c r="GK203" s="187"/>
      <c r="GL203" s="187"/>
      <c r="GM203" s="187"/>
      <c r="GN203" s="187"/>
      <c r="GO203" s="187"/>
      <c r="GP203" s="187"/>
      <c r="GQ203" s="187"/>
      <c r="GR203" s="187"/>
      <c r="GS203" s="187"/>
      <c r="GT203" s="187"/>
      <c r="GU203" s="187"/>
      <c r="GV203" s="187"/>
      <c r="GW203" s="187"/>
      <c r="GX203" s="187"/>
      <c r="GY203" s="187"/>
      <c r="GZ203" s="187"/>
      <c r="HA203" s="187"/>
      <c r="HB203" s="187"/>
      <c r="HC203" s="187"/>
      <c r="HD203" s="187"/>
      <c r="HE203" s="187"/>
      <c r="HF203" s="187"/>
      <c r="HG203" s="187"/>
      <c r="HH203" s="187"/>
      <c r="HI203" s="187"/>
      <c r="HJ203" s="187"/>
      <c r="HK203" s="187"/>
      <c r="HL203" s="187"/>
      <c r="HM203" s="187"/>
      <c r="HN203" s="187"/>
      <c r="HO203" s="187"/>
      <c r="HP203" s="187"/>
      <c r="HQ203" s="187"/>
      <c r="HR203" s="187"/>
      <c r="HS203" s="187"/>
      <c r="HT203" s="187"/>
      <c r="HU203" s="187"/>
      <c r="HV203" s="187"/>
      <c r="HW203" s="187"/>
      <c r="HX203" s="187"/>
      <c r="HY203" s="187"/>
      <c r="HZ203" s="187"/>
      <c r="IA203" s="187"/>
      <c r="IB203" s="187"/>
      <c r="IC203" s="187"/>
      <c r="ID203" s="187"/>
      <c r="IE203" s="187"/>
      <c r="IF203" s="187"/>
      <c r="IG203" s="187"/>
      <c r="IH203" s="187"/>
      <c r="II203" s="187"/>
      <c r="IJ203" s="187"/>
      <c r="IK203" s="187"/>
      <c r="IL203" s="187"/>
      <c r="IM203" s="187"/>
      <c r="IN203" s="187"/>
      <c r="IO203" s="187"/>
      <c r="IP203" s="187"/>
      <c r="IQ203" s="187"/>
      <c r="IR203" s="187"/>
      <c r="IS203" s="187"/>
      <c r="IT203" s="187"/>
      <c r="IU203" s="187"/>
      <c r="IV203" s="187"/>
    </row>
    <row r="204" spans="1:256" ht="101.25" x14ac:dyDescent="0.25">
      <c r="A204" s="188">
        <v>21</v>
      </c>
      <c r="B204" s="172" t="s">
        <v>711</v>
      </c>
      <c r="C204" s="172" t="s">
        <v>712</v>
      </c>
      <c r="D204" s="189">
        <v>14</v>
      </c>
      <c r="E204" s="172" t="s">
        <v>107</v>
      </c>
      <c r="F204" s="189"/>
      <c r="G204" s="189"/>
      <c r="H204" s="189"/>
      <c r="I204" s="189"/>
    </row>
    <row r="205" spans="1:256" ht="112.5" x14ac:dyDescent="0.25">
      <c r="A205" s="188">
        <v>22</v>
      </c>
      <c r="B205" s="172" t="s">
        <v>713</v>
      </c>
      <c r="C205" s="172" t="s">
        <v>714</v>
      </c>
      <c r="D205" s="189">
        <v>14</v>
      </c>
      <c r="E205" s="172" t="s">
        <v>107</v>
      </c>
      <c r="F205" s="189"/>
      <c r="G205" s="189"/>
      <c r="H205" s="189"/>
      <c r="I205" s="189"/>
    </row>
    <row r="206" spans="1:256" ht="112.5" x14ac:dyDescent="0.25">
      <c r="A206" s="188">
        <v>23</v>
      </c>
      <c r="B206" s="172" t="s">
        <v>715</v>
      </c>
      <c r="C206" s="172" t="s">
        <v>716</v>
      </c>
      <c r="D206" s="189">
        <v>4</v>
      </c>
      <c r="E206" s="172" t="s">
        <v>107</v>
      </c>
      <c r="F206" s="189"/>
      <c r="G206" s="189"/>
      <c r="H206" s="189"/>
      <c r="I206" s="189"/>
    </row>
    <row r="207" spans="1:256" ht="281.25" x14ac:dyDescent="0.25">
      <c r="A207" s="188">
        <v>24</v>
      </c>
      <c r="B207" s="172" t="s">
        <v>717</v>
      </c>
      <c r="C207" s="172" t="s">
        <v>718</v>
      </c>
      <c r="D207" s="189">
        <v>7</v>
      </c>
      <c r="E207" s="172" t="s">
        <v>107</v>
      </c>
      <c r="F207" s="189"/>
      <c r="G207" s="189"/>
      <c r="H207" s="189"/>
      <c r="I207" s="189"/>
    </row>
    <row r="208" spans="1:256" ht="135" x14ac:dyDescent="0.25">
      <c r="A208" s="188">
        <v>25</v>
      </c>
      <c r="B208" s="172" t="s">
        <v>719</v>
      </c>
      <c r="C208" s="172" t="s">
        <v>720</v>
      </c>
      <c r="D208" s="189">
        <v>15</v>
      </c>
      <c r="E208" s="172" t="s">
        <v>107</v>
      </c>
      <c r="F208" s="189"/>
      <c r="G208" s="189"/>
      <c r="H208" s="189"/>
      <c r="I208" s="189"/>
    </row>
    <row r="209" spans="1:9" ht="281.25" x14ac:dyDescent="0.25">
      <c r="A209" s="188">
        <v>26</v>
      </c>
      <c r="B209" s="172" t="s">
        <v>721</v>
      </c>
      <c r="C209" s="172" t="s">
        <v>722</v>
      </c>
      <c r="D209" s="189">
        <v>2</v>
      </c>
      <c r="E209" s="172" t="s">
        <v>107</v>
      </c>
      <c r="F209" s="189"/>
      <c r="G209" s="189"/>
      <c r="H209" s="189"/>
      <c r="I209" s="189"/>
    </row>
    <row r="210" spans="1:9" ht="135" x14ac:dyDescent="0.25">
      <c r="A210" s="188">
        <v>27</v>
      </c>
      <c r="B210" s="172" t="s">
        <v>723</v>
      </c>
      <c r="C210" s="172" t="s">
        <v>724</v>
      </c>
      <c r="D210" s="189">
        <v>4</v>
      </c>
      <c r="E210" s="172" t="s">
        <v>107</v>
      </c>
      <c r="F210" s="189"/>
      <c r="G210" s="189"/>
      <c r="H210" s="189"/>
      <c r="I210" s="189"/>
    </row>
    <row r="211" spans="1:9" ht="135" x14ac:dyDescent="0.25">
      <c r="A211" s="188">
        <v>28</v>
      </c>
      <c r="B211" s="172" t="s">
        <v>603</v>
      </c>
      <c r="C211" s="172" t="s">
        <v>604</v>
      </c>
      <c r="D211" s="189">
        <v>6</v>
      </c>
      <c r="E211" s="172" t="s">
        <v>107</v>
      </c>
      <c r="F211" s="189"/>
      <c r="G211" s="189"/>
      <c r="H211" s="189"/>
      <c r="I211" s="189"/>
    </row>
    <row r="212" spans="1:9" ht="146.25" x14ac:dyDescent="0.25">
      <c r="A212" s="188">
        <v>29</v>
      </c>
      <c r="B212" s="172" t="s">
        <v>725</v>
      </c>
      <c r="C212" s="172" t="s">
        <v>726</v>
      </c>
      <c r="D212" s="189">
        <v>1</v>
      </c>
      <c r="E212" s="172" t="s">
        <v>107</v>
      </c>
      <c r="F212" s="189"/>
      <c r="G212" s="189"/>
      <c r="H212" s="189"/>
      <c r="I212" s="189"/>
    </row>
    <row r="213" spans="1:9" ht="123.75" x14ac:dyDescent="0.25">
      <c r="A213" s="188">
        <v>30</v>
      </c>
      <c r="B213" s="172" t="s">
        <v>119</v>
      </c>
      <c r="C213" s="172" t="s">
        <v>1002</v>
      </c>
      <c r="D213" s="189">
        <v>49</v>
      </c>
      <c r="E213" s="172" t="s">
        <v>107</v>
      </c>
      <c r="F213" s="189"/>
      <c r="G213" s="189"/>
      <c r="H213" s="189"/>
      <c r="I213" s="189"/>
    </row>
    <row r="214" spans="1:9" ht="135" x14ac:dyDescent="0.25">
      <c r="A214" s="188">
        <v>31</v>
      </c>
      <c r="B214" s="172" t="s">
        <v>120</v>
      </c>
      <c r="C214" s="172" t="s">
        <v>1003</v>
      </c>
      <c r="D214" s="189">
        <v>49</v>
      </c>
      <c r="E214" s="172" t="s">
        <v>107</v>
      </c>
      <c r="F214" s="189"/>
      <c r="G214" s="189"/>
      <c r="H214" s="189"/>
      <c r="I214" s="189"/>
    </row>
    <row r="215" spans="1:9" ht="112.5" x14ac:dyDescent="0.25">
      <c r="A215" s="188">
        <v>32</v>
      </c>
      <c r="B215" s="172" t="s">
        <v>346</v>
      </c>
      <c r="C215" s="172" t="s">
        <v>347</v>
      </c>
      <c r="D215" s="189">
        <v>49</v>
      </c>
      <c r="E215" s="172" t="s">
        <v>107</v>
      </c>
      <c r="F215" s="189"/>
      <c r="G215" s="189"/>
      <c r="H215" s="189"/>
      <c r="I215" s="189"/>
    </row>
    <row r="216" spans="1:9" ht="90" x14ac:dyDescent="0.25">
      <c r="A216" s="188">
        <v>33</v>
      </c>
      <c r="B216" s="172" t="s">
        <v>727</v>
      </c>
      <c r="C216" s="172" t="s">
        <v>728</v>
      </c>
      <c r="D216" s="189">
        <v>54</v>
      </c>
      <c r="E216" s="172" t="s">
        <v>107</v>
      </c>
      <c r="F216" s="189"/>
      <c r="G216" s="189"/>
      <c r="H216" s="189"/>
      <c r="I216" s="189"/>
    </row>
    <row r="217" spans="1:9" ht="90" x14ac:dyDescent="0.25">
      <c r="A217" s="188">
        <v>34</v>
      </c>
      <c r="B217" s="172" t="s">
        <v>606</v>
      </c>
      <c r="C217" s="172" t="s">
        <v>607</v>
      </c>
      <c r="D217" s="189">
        <v>46</v>
      </c>
      <c r="E217" s="172" t="s">
        <v>107</v>
      </c>
      <c r="F217" s="189"/>
      <c r="G217" s="189"/>
      <c r="H217" s="189"/>
      <c r="I217" s="189"/>
    </row>
    <row r="218" spans="1:9" ht="78.75" x14ac:dyDescent="0.25">
      <c r="A218" s="188">
        <v>35</v>
      </c>
      <c r="B218" s="172" t="s">
        <v>729</v>
      </c>
      <c r="C218" s="172" t="s">
        <v>730</v>
      </c>
      <c r="D218" s="189">
        <v>54</v>
      </c>
      <c r="E218" s="172" t="s">
        <v>107</v>
      </c>
      <c r="F218" s="189"/>
      <c r="G218" s="189"/>
      <c r="H218" s="189"/>
      <c r="I218" s="189"/>
    </row>
    <row r="219" spans="1:9" ht="78.75" x14ac:dyDescent="0.25">
      <c r="A219" s="188">
        <v>36</v>
      </c>
      <c r="B219" s="172" t="s">
        <v>731</v>
      </c>
      <c r="C219" s="172" t="s">
        <v>732</v>
      </c>
      <c r="D219" s="189">
        <v>46</v>
      </c>
      <c r="E219" s="172" t="s">
        <v>107</v>
      </c>
      <c r="F219" s="189"/>
      <c r="G219" s="189"/>
      <c r="H219" s="189"/>
      <c r="I219" s="189"/>
    </row>
    <row r="220" spans="1:9" ht="123.75" x14ac:dyDescent="0.25">
      <c r="A220" s="188">
        <v>37</v>
      </c>
      <c r="B220" s="172" t="s">
        <v>348</v>
      </c>
      <c r="C220" s="172" t="s">
        <v>733</v>
      </c>
      <c r="D220" s="189">
        <v>1</v>
      </c>
      <c r="E220" s="172" t="s">
        <v>107</v>
      </c>
      <c r="F220" s="189"/>
      <c r="G220" s="189"/>
      <c r="H220" s="189"/>
      <c r="I220" s="189"/>
    </row>
    <row r="221" spans="1:9" ht="135" x14ac:dyDescent="0.25">
      <c r="A221" s="188">
        <v>38</v>
      </c>
      <c r="B221" s="172" t="s">
        <v>734</v>
      </c>
      <c r="C221" s="172" t="s">
        <v>735</v>
      </c>
      <c r="D221" s="189">
        <v>1</v>
      </c>
      <c r="E221" s="172" t="s">
        <v>107</v>
      </c>
      <c r="F221" s="189"/>
      <c r="G221" s="189"/>
      <c r="H221" s="189"/>
      <c r="I221" s="189"/>
    </row>
    <row r="222" spans="1:9" ht="112.5" x14ac:dyDescent="0.25">
      <c r="A222" s="188">
        <v>39</v>
      </c>
      <c r="B222" s="172" t="s">
        <v>736</v>
      </c>
      <c r="C222" s="172" t="s">
        <v>1004</v>
      </c>
      <c r="D222" s="189">
        <v>7</v>
      </c>
      <c r="E222" s="172" t="s">
        <v>107</v>
      </c>
      <c r="F222" s="189"/>
      <c r="G222" s="189"/>
      <c r="H222" s="189"/>
      <c r="I222" s="189"/>
    </row>
    <row r="223" spans="1:9" ht="112.5" x14ac:dyDescent="0.25">
      <c r="A223" s="188">
        <v>40</v>
      </c>
      <c r="B223" s="172" t="s">
        <v>737</v>
      </c>
      <c r="C223" s="172" t="s">
        <v>1005</v>
      </c>
      <c r="D223" s="189">
        <v>4</v>
      </c>
      <c r="E223" s="172" t="s">
        <v>107</v>
      </c>
      <c r="F223" s="189"/>
      <c r="G223" s="189"/>
      <c r="H223" s="189"/>
      <c r="I223" s="189"/>
    </row>
    <row r="224" spans="1:9" ht="123.75" x14ac:dyDescent="0.25">
      <c r="A224" s="188">
        <v>41</v>
      </c>
      <c r="B224" s="172" t="s">
        <v>738</v>
      </c>
      <c r="C224" s="172" t="s">
        <v>1006</v>
      </c>
      <c r="D224" s="189">
        <v>2</v>
      </c>
      <c r="E224" s="172" t="s">
        <v>107</v>
      </c>
      <c r="F224" s="189"/>
      <c r="G224" s="189"/>
      <c r="H224" s="189"/>
      <c r="I224" s="189"/>
    </row>
    <row r="225" spans="1:9" ht="123.75" x14ac:dyDescent="0.25">
      <c r="A225" s="188">
        <v>42</v>
      </c>
      <c r="B225" s="172" t="s">
        <v>739</v>
      </c>
      <c r="C225" s="172" t="s">
        <v>1007</v>
      </c>
      <c r="D225" s="189">
        <v>3</v>
      </c>
      <c r="E225" s="172" t="s">
        <v>107</v>
      </c>
      <c r="F225" s="189"/>
      <c r="G225" s="189"/>
      <c r="H225" s="189"/>
      <c r="I225" s="189"/>
    </row>
    <row r="226" spans="1:9" ht="123.75" x14ac:dyDescent="0.25">
      <c r="A226" s="188">
        <v>43</v>
      </c>
      <c r="B226" s="172" t="s">
        <v>740</v>
      </c>
      <c r="C226" s="172" t="s">
        <v>1008</v>
      </c>
      <c r="D226" s="189">
        <v>3</v>
      </c>
      <c r="E226" s="172" t="s">
        <v>107</v>
      </c>
      <c r="F226" s="189"/>
      <c r="G226" s="189"/>
      <c r="H226" s="189"/>
      <c r="I226" s="189"/>
    </row>
    <row r="227" spans="1:9" ht="123.75" x14ac:dyDescent="0.25">
      <c r="A227" s="188">
        <v>44</v>
      </c>
      <c r="B227" s="172" t="s">
        <v>741</v>
      </c>
      <c r="C227" s="172" t="s">
        <v>1009</v>
      </c>
      <c r="D227" s="189">
        <v>3</v>
      </c>
      <c r="E227" s="172" t="s">
        <v>107</v>
      </c>
      <c r="F227" s="189"/>
      <c r="G227" s="189"/>
      <c r="H227" s="189"/>
      <c r="I227" s="189"/>
    </row>
    <row r="228" spans="1:9" ht="135" x14ac:dyDescent="0.25">
      <c r="A228" s="188">
        <v>45</v>
      </c>
      <c r="B228" s="172" t="s">
        <v>742</v>
      </c>
      <c r="C228" s="172" t="s">
        <v>1010</v>
      </c>
      <c r="D228" s="189">
        <v>3</v>
      </c>
      <c r="E228" s="172" t="s">
        <v>107</v>
      </c>
      <c r="F228" s="189"/>
      <c r="G228" s="189"/>
      <c r="H228" s="189"/>
      <c r="I228" s="189"/>
    </row>
    <row r="229" spans="1:9" ht="123.75" x14ac:dyDescent="0.25">
      <c r="A229" s="188">
        <v>46</v>
      </c>
      <c r="B229" s="172" t="s">
        <v>743</v>
      </c>
      <c r="C229" s="172" t="s">
        <v>1011</v>
      </c>
      <c r="D229" s="189">
        <v>1</v>
      </c>
      <c r="E229" s="172" t="s">
        <v>107</v>
      </c>
      <c r="F229" s="189"/>
      <c r="G229" s="189"/>
      <c r="H229" s="189"/>
      <c r="I229" s="189"/>
    </row>
    <row r="230" spans="1:9" ht="123.75" x14ac:dyDescent="0.25">
      <c r="A230" s="188">
        <v>47</v>
      </c>
      <c r="B230" s="172" t="s">
        <v>744</v>
      </c>
      <c r="C230" s="172" t="s">
        <v>1012</v>
      </c>
      <c r="D230" s="189">
        <v>10</v>
      </c>
      <c r="E230" s="172" t="s">
        <v>107</v>
      </c>
      <c r="F230" s="189"/>
      <c r="G230" s="189"/>
      <c r="H230" s="189"/>
      <c r="I230" s="189"/>
    </row>
    <row r="231" spans="1:9" ht="78.75" x14ac:dyDescent="0.25">
      <c r="A231" s="188">
        <v>48</v>
      </c>
      <c r="B231" s="172" t="s">
        <v>745</v>
      </c>
      <c r="C231" s="172" t="s">
        <v>1013</v>
      </c>
      <c r="D231" s="189">
        <v>4</v>
      </c>
      <c r="E231" s="172" t="s">
        <v>107</v>
      </c>
      <c r="F231" s="189"/>
      <c r="G231" s="189"/>
      <c r="H231" s="189"/>
      <c r="I231" s="189"/>
    </row>
    <row r="232" spans="1:9" ht="78.75" x14ac:dyDescent="0.25">
      <c r="A232" s="188">
        <v>49</v>
      </c>
      <c r="B232" s="172" t="s">
        <v>746</v>
      </c>
      <c r="C232" s="172" t="s">
        <v>1014</v>
      </c>
      <c r="D232" s="189">
        <v>4</v>
      </c>
      <c r="E232" s="172" t="s">
        <v>107</v>
      </c>
      <c r="F232" s="189"/>
      <c r="G232" s="189"/>
      <c r="H232" s="189"/>
      <c r="I232" s="189"/>
    </row>
    <row r="233" spans="1:9" ht="123.75" x14ac:dyDescent="0.25">
      <c r="A233" s="188">
        <v>50</v>
      </c>
      <c r="B233" s="172" t="s">
        <v>747</v>
      </c>
      <c r="C233" s="172" t="s">
        <v>1015</v>
      </c>
      <c r="D233" s="189">
        <v>6</v>
      </c>
      <c r="E233" s="172" t="s">
        <v>107</v>
      </c>
      <c r="F233" s="189"/>
      <c r="G233" s="189"/>
      <c r="H233" s="189"/>
      <c r="I233" s="189"/>
    </row>
    <row r="234" spans="1:9" ht="123.75" x14ac:dyDescent="0.25">
      <c r="A234" s="188">
        <v>51</v>
      </c>
      <c r="B234" s="172" t="s">
        <v>748</v>
      </c>
      <c r="C234" s="172" t="s">
        <v>749</v>
      </c>
      <c r="D234" s="189">
        <v>1</v>
      </c>
      <c r="E234" s="172" t="s">
        <v>107</v>
      </c>
      <c r="F234" s="189"/>
      <c r="G234" s="189"/>
      <c r="H234" s="189"/>
      <c r="I234" s="189"/>
    </row>
    <row r="235" spans="1:9" ht="56.25" x14ac:dyDescent="0.25">
      <c r="A235" s="188">
        <v>52</v>
      </c>
      <c r="B235" s="172" t="s">
        <v>750</v>
      </c>
      <c r="C235" s="172" t="s">
        <v>751</v>
      </c>
      <c r="D235" s="189">
        <v>49</v>
      </c>
      <c r="E235" s="172" t="s">
        <v>107</v>
      </c>
      <c r="F235" s="189"/>
      <c r="G235" s="189"/>
      <c r="H235" s="189"/>
      <c r="I235" s="189"/>
    </row>
    <row r="236" spans="1:9" ht="56.25" x14ac:dyDescent="0.25">
      <c r="A236" s="188">
        <v>53</v>
      </c>
      <c r="B236" s="172" t="s">
        <v>752</v>
      </c>
      <c r="C236" s="172" t="s">
        <v>753</v>
      </c>
      <c r="D236" s="189">
        <v>2</v>
      </c>
      <c r="E236" s="172" t="s">
        <v>107</v>
      </c>
      <c r="F236" s="189"/>
      <c r="G236" s="189"/>
      <c r="H236" s="189"/>
      <c r="I236" s="189"/>
    </row>
    <row r="237" spans="1:9" x14ac:dyDescent="0.25">
      <c r="A237" s="188"/>
      <c r="D237" s="189"/>
    </row>
    <row r="238" spans="1:9" x14ac:dyDescent="0.25">
      <c r="A238" s="184"/>
      <c r="B238" s="170"/>
      <c r="C238" s="170" t="s">
        <v>112</v>
      </c>
      <c r="D238" s="185"/>
      <c r="E238" s="170"/>
      <c r="F238" s="171"/>
      <c r="G238" s="171"/>
      <c r="H238" s="171"/>
      <c r="I238" s="171"/>
    </row>
  </sheetData>
  <mergeCells count="47">
    <mergeCell ref="A16:I16"/>
    <mergeCell ref="A9:I9"/>
    <mergeCell ref="A10:I10"/>
    <mergeCell ref="A13:I13"/>
    <mergeCell ref="A14:I14"/>
    <mergeCell ref="A15:I15"/>
    <mergeCell ref="D31:G31"/>
    <mergeCell ref="H31:I31"/>
    <mergeCell ref="A17:I17"/>
    <mergeCell ref="A18:I18"/>
    <mergeCell ref="A19:I19"/>
    <mergeCell ref="B24:G24"/>
    <mergeCell ref="B25:G25"/>
    <mergeCell ref="B26:G26"/>
    <mergeCell ref="B27:G27"/>
    <mergeCell ref="B28:G28"/>
    <mergeCell ref="B29:G29"/>
    <mergeCell ref="D30:G30"/>
    <mergeCell ref="H30:I30"/>
    <mergeCell ref="A64:F64"/>
    <mergeCell ref="D32:G32"/>
    <mergeCell ref="H32:I32"/>
    <mergeCell ref="A35:C35"/>
    <mergeCell ref="F40:H40"/>
    <mergeCell ref="F41:H41"/>
    <mergeCell ref="F42:H42"/>
    <mergeCell ref="A49:I49"/>
    <mergeCell ref="A51:F51"/>
    <mergeCell ref="A53:F53"/>
    <mergeCell ref="A58:F58"/>
    <mergeCell ref="A60:F60"/>
    <mergeCell ref="A162:F162"/>
    <mergeCell ref="A82:F82"/>
    <mergeCell ref="A119:I119"/>
    <mergeCell ref="A121:F121"/>
    <mergeCell ref="A126:F126"/>
    <mergeCell ref="A138:F138"/>
    <mergeCell ref="A143:F143"/>
    <mergeCell ref="A149:I149"/>
    <mergeCell ref="A151:F151"/>
    <mergeCell ref="A154:F154"/>
    <mergeCell ref="A159:F159"/>
    <mergeCell ref="A164:F164"/>
    <mergeCell ref="A179:I179"/>
    <mergeCell ref="A181:F181"/>
    <mergeCell ref="A183:F183"/>
    <mergeCell ref="A203:F203"/>
  </mergeCells>
  <printOptions horizontalCentered="1"/>
  <pageMargins left="0.98425196850393704" right="0.98425196850393704" top="0.98425196850393704" bottom="0.98425196850393704" header="0.43307086614173229" footer="0.43307086614173229"/>
  <pageSetup paperSize="9" firstPageNumber="4294963191" fitToHeight="15" orientation="portrait" useFirstPageNumber="1" r:id="rId1"/>
  <rowBreaks count="1" manualBreakCount="1">
    <brk id="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9"/>
  <sheetViews>
    <sheetView view="pageBreakPreview" topLeftCell="A183" zoomScale="85" zoomScaleNormal="90" zoomScaleSheetLayoutView="85" workbookViewId="0">
      <selection activeCell="A183" sqref="A1:XFD1048576"/>
    </sheetView>
  </sheetViews>
  <sheetFormatPr defaultRowHeight="15" x14ac:dyDescent="0.25"/>
  <cols>
    <col min="1" max="1" width="5.28515625" style="203" customWidth="1"/>
    <col min="2" max="2" width="12.42578125" style="192" customWidth="1"/>
    <col min="3" max="3" width="45.85546875" style="222" customWidth="1"/>
    <col min="4" max="4" width="8.5703125" style="195" customWidth="1"/>
    <col min="5" max="5" width="5.28515625" style="192" customWidth="1"/>
    <col min="6" max="9" width="10.7109375" style="196" customWidth="1"/>
    <col min="10" max="11" width="12" style="192" customWidth="1"/>
    <col min="12" max="256" width="9.140625" style="192"/>
    <col min="257" max="257" width="5.28515625" style="192" customWidth="1"/>
    <col min="258" max="258" width="12.42578125" style="192" customWidth="1"/>
    <col min="259" max="259" width="45.85546875" style="192" customWidth="1"/>
    <col min="260" max="260" width="8.5703125" style="192" customWidth="1"/>
    <col min="261" max="261" width="5.28515625" style="192" customWidth="1"/>
    <col min="262" max="265" width="10.7109375" style="192" customWidth="1"/>
    <col min="266" max="267" width="12" style="192" customWidth="1"/>
    <col min="268" max="512" width="9.140625" style="192"/>
    <col min="513" max="513" width="5.28515625" style="192" customWidth="1"/>
    <col min="514" max="514" width="12.42578125" style="192" customWidth="1"/>
    <col min="515" max="515" width="45.85546875" style="192" customWidth="1"/>
    <col min="516" max="516" width="8.5703125" style="192" customWidth="1"/>
    <col min="517" max="517" width="5.28515625" style="192" customWidth="1"/>
    <col min="518" max="521" width="10.7109375" style="192" customWidth="1"/>
    <col min="522" max="523" width="12" style="192" customWidth="1"/>
    <col min="524" max="768" width="9.140625" style="192"/>
    <col min="769" max="769" width="5.28515625" style="192" customWidth="1"/>
    <col min="770" max="770" width="12.42578125" style="192" customWidth="1"/>
    <col min="771" max="771" width="45.85546875" style="192" customWidth="1"/>
    <col min="772" max="772" width="8.5703125" style="192" customWidth="1"/>
    <col min="773" max="773" width="5.28515625" style="192" customWidth="1"/>
    <col min="774" max="777" width="10.7109375" style="192" customWidth="1"/>
    <col min="778" max="779" width="12" style="192" customWidth="1"/>
    <col min="780" max="1024" width="9.140625" style="192"/>
    <col min="1025" max="1025" width="5.28515625" style="192" customWidth="1"/>
    <col min="1026" max="1026" width="12.42578125" style="192" customWidth="1"/>
    <col min="1027" max="1027" width="45.85546875" style="192" customWidth="1"/>
    <col min="1028" max="1028" width="8.5703125" style="192" customWidth="1"/>
    <col min="1029" max="1029" width="5.28515625" style="192" customWidth="1"/>
    <col min="1030" max="1033" width="10.7109375" style="192" customWidth="1"/>
    <col min="1034" max="1035" width="12" style="192" customWidth="1"/>
    <col min="1036" max="1280" width="9.140625" style="192"/>
    <col min="1281" max="1281" width="5.28515625" style="192" customWidth="1"/>
    <col min="1282" max="1282" width="12.42578125" style="192" customWidth="1"/>
    <col min="1283" max="1283" width="45.85546875" style="192" customWidth="1"/>
    <col min="1284" max="1284" width="8.5703125" style="192" customWidth="1"/>
    <col min="1285" max="1285" width="5.28515625" style="192" customWidth="1"/>
    <col min="1286" max="1289" width="10.7109375" style="192" customWidth="1"/>
    <col min="1290" max="1291" width="12" style="192" customWidth="1"/>
    <col min="1292" max="1536" width="9.140625" style="192"/>
    <col min="1537" max="1537" width="5.28515625" style="192" customWidth="1"/>
    <col min="1538" max="1538" width="12.42578125" style="192" customWidth="1"/>
    <col min="1539" max="1539" width="45.85546875" style="192" customWidth="1"/>
    <col min="1540" max="1540" width="8.5703125" style="192" customWidth="1"/>
    <col min="1541" max="1541" width="5.28515625" style="192" customWidth="1"/>
    <col min="1542" max="1545" width="10.7109375" style="192" customWidth="1"/>
    <col min="1546" max="1547" width="12" style="192" customWidth="1"/>
    <col min="1548" max="1792" width="9.140625" style="192"/>
    <col min="1793" max="1793" width="5.28515625" style="192" customWidth="1"/>
    <col min="1794" max="1794" width="12.42578125" style="192" customWidth="1"/>
    <col min="1795" max="1795" width="45.85546875" style="192" customWidth="1"/>
    <col min="1796" max="1796" width="8.5703125" style="192" customWidth="1"/>
    <col min="1797" max="1797" width="5.28515625" style="192" customWidth="1"/>
    <col min="1798" max="1801" width="10.7109375" style="192" customWidth="1"/>
    <col min="1802" max="1803" width="12" style="192" customWidth="1"/>
    <col min="1804" max="2048" width="9.140625" style="192"/>
    <col min="2049" max="2049" width="5.28515625" style="192" customWidth="1"/>
    <col min="2050" max="2050" width="12.42578125" style="192" customWidth="1"/>
    <col min="2051" max="2051" width="45.85546875" style="192" customWidth="1"/>
    <col min="2052" max="2052" width="8.5703125" style="192" customWidth="1"/>
    <col min="2053" max="2053" width="5.28515625" style="192" customWidth="1"/>
    <col min="2054" max="2057" width="10.7109375" style="192" customWidth="1"/>
    <col min="2058" max="2059" width="12" style="192" customWidth="1"/>
    <col min="2060" max="2304" width="9.140625" style="192"/>
    <col min="2305" max="2305" width="5.28515625" style="192" customWidth="1"/>
    <col min="2306" max="2306" width="12.42578125" style="192" customWidth="1"/>
    <col min="2307" max="2307" width="45.85546875" style="192" customWidth="1"/>
    <col min="2308" max="2308" width="8.5703125" style="192" customWidth="1"/>
    <col min="2309" max="2309" width="5.28515625" style="192" customWidth="1"/>
    <col min="2310" max="2313" width="10.7109375" style="192" customWidth="1"/>
    <col min="2314" max="2315" width="12" style="192" customWidth="1"/>
    <col min="2316" max="2560" width="9.140625" style="192"/>
    <col min="2561" max="2561" width="5.28515625" style="192" customWidth="1"/>
    <col min="2562" max="2562" width="12.42578125" style="192" customWidth="1"/>
    <col min="2563" max="2563" width="45.85546875" style="192" customWidth="1"/>
    <col min="2564" max="2564" width="8.5703125" style="192" customWidth="1"/>
    <col min="2565" max="2565" width="5.28515625" style="192" customWidth="1"/>
    <col min="2566" max="2569" width="10.7109375" style="192" customWidth="1"/>
    <col min="2570" max="2571" width="12" style="192" customWidth="1"/>
    <col min="2572" max="2816" width="9.140625" style="192"/>
    <col min="2817" max="2817" width="5.28515625" style="192" customWidth="1"/>
    <col min="2818" max="2818" width="12.42578125" style="192" customWidth="1"/>
    <col min="2819" max="2819" width="45.85546875" style="192" customWidth="1"/>
    <col min="2820" max="2820" width="8.5703125" style="192" customWidth="1"/>
    <col min="2821" max="2821" width="5.28515625" style="192" customWidth="1"/>
    <col min="2822" max="2825" width="10.7109375" style="192" customWidth="1"/>
    <col min="2826" max="2827" width="12" style="192" customWidth="1"/>
    <col min="2828" max="3072" width="9.140625" style="192"/>
    <col min="3073" max="3073" width="5.28515625" style="192" customWidth="1"/>
    <col min="3074" max="3074" width="12.42578125" style="192" customWidth="1"/>
    <col min="3075" max="3075" width="45.85546875" style="192" customWidth="1"/>
    <col min="3076" max="3076" width="8.5703125" style="192" customWidth="1"/>
    <col min="3077" max="3077" width="5.28515625" style="192" customWidth="1"/>
    <col min="3078" max="3081" width="10.7109375" style="192" customWidth="1"/>
    <col min="3082" max="3083" width="12" style="192" customWidth="1"/>
    <col min="3084" max="3328" width="9.140625" style="192"/>
    <col min="3329" max="3329" width="5.28515625" style="192" customWidth="1"/>
    <col min="3330" max="3330" width="12.42578125" style="192" customWidth="1"/>
    <col min="3331" max="3331" width="45.85546875" style="192" customWidth="1"/>
    <col min="3332" max="3332" width="8.5703125" style="192" customWidth="1"/>
    <col min="3333" max="3333" width="5.28515625" style="192" customWidth="1"/>
    <col min="3334" max="3337" width="10.7109375" style="192" customWidth="1"/>
    <col min="3338" max="3339" width="12" style="192" customWidth="1"/>
    <col min="3340" max="3584" width="9.140625" style="192"/>
    <col min="3585" max="3585" width="5.28515625" style="192" customWidth="1"/>
    <col min="3586" max="3586" width="12.42578125" style="192" customWidth="1"/>
    <col min="3587" max="3587" width="45.85546875" style="192" customWidth="1"/>
    <col min="3588" max="3588" width="8.5703125" style="192" customWidth="1"/>
    <col min="3589" max="3589" width="5.28515625" style="192" customWidth="1"/>
    <col min="3590" max="3593" width="10.7109375" style="192" customWidth="1"/>
    <col min="3594" max="3595" width="12" style="192" customWidth="1"/>
    <col min="3596" max="3840" width="9.140625" style="192"/>
    <col min="3841" max="3841" width="5.28515625" style="192" customWidth="1"/>
    <col min="3842" max="3842" width="12.42578125" style="192" customWidth="1"/>
    <col min="3843" max="3843" width="45.85546875" style="192" customWidth="1"/>
    <col min="3844" max="3844" width="8.5703125" style="192" customWidth="1"/>
    <col min="3845" max="3845" width="5.28515625" style="192" customWidth="1"/>
    <col min="3846" max="3849" width="10.7109375" style="192" customWidth="1"/>
    <col min="3850" max="3851" width="12" style="192" customWidth="1"/>
    <col min="3852" max="4096" width="9.140625" style="192"/>
    <col min="4097" max="4097" width="5.28515625" style="192" customWidth="1"/>
    <col min="4098" max="4098" width="12.42578125" style="192" customWidth="1"/>
    <col min="4099" max="4099" width="45.85546875" style="192" customWidth="1"/>
    <col min="4100" max="4100" width="8.5703125" style="192" customWidth="1"/>
    <col min="4101" max="4101" width="5.28515625" style="192" customWidth="1"/>
    <col min="4102" max="4105" width="10.7109375" style="192" customWidth="1"/>
    <col min="4106" max="4107" width="12" style="192" customWidth="1"/>
    <col min="4108" max="4352" width="9.140625" style="192"/>
    <col min="4353" max="4353" width="5.28515625" style="192" customWidth="1"/>
    <col min="4354" max="4354" width="12.42578125" style="192" customWidth="1"/>
    <col min="4355" max="4355" width="45.85546875" style="192" customWidth="1"/>
    <col min="4356" max="4356" width="8.5703125" style="192" customWidth="1"/>
    <col min="4357" max="4357" width="5.28515625" style="192" customWidth="1"/>
    <col min="4358" max="4361" width="10.7109375" style="192" customWidth="1"/>
    <col min="4362" max="4363" width="12" style="192" customWidth="1"/>
    <col min="4364" max="4608" width="9.140625" style="192"/>
    <col min="4609" max="4609" width="5.28515625" style="192" customWidth="1"/>
    <col min="4610" max="4610" width="12.42578125" style="192" customWidth="1"/>
    <col min="4611" max="4611" width="45.85546875" style="192" customWidth="1"/>
    <col min="4612" max="4612" width="8.5703125" style="192" customWidth="1"/>
    <col min="4613" max="4613" width="5.28515625" style="192" customWidth="1"/>
    <col min="4614" max="4617" width="10.7109375" style="192" customWidth="1"/>
    <col min="4618" max="4619" width="12" style="192" customWidth="1"/>
    <col min="4620" max="4864" width="9.140625" style="192"/>
    <col min="4865" max="4865" width="5.28515625" style="192" customWidth="1"/>
    <col min="4866" max="4866" width="12.42578125" style="192" customWidth="1"/>
    <col min="4867" max="4867" width="45.85546875" style="192" customWidth="1"/>
    <col min="4868" max="4868" width="8.5703125" style="192" customWidth="1"/>
    <col min="4869" max="4869" width="5.28515625" style="192" customWidth="1"/>
    <col min="4870" max="4873" width="10.7109375" style="192" customWidth="1"/>
    <col min="4874" max="4875" width="12" style="192" customWidth="1"/>
    <col min="4876" max="5120" width="9.140625" style="192"/>
    <col min="5121" max="5121" width="5.28515625" style="192" customWidth="1"/>
    <col min="5122" max="5122" width="12.42578125" style="192" customWidth="1"/>
    <col min="5123" max="5123" width="45.85546875" style="192" customWidth="1"/>
    <col min="5124" max="5124" width="8.5703125" style="192" customWidth="1"/>
    <col min="5125" max="5125" width="5.28515625" style="192" customWidth="1"/>
    <col min="5126" max="5129" width="10.7109375" style="192" customWidth="1"/>
    <col min="5130" max="5131" width="12" style="192" customWidth="1"/>
    <col min="5132" max="5376" width="9.140625" style="192"/>
    <col min="5377" max="5377" width="5.28515625" style="192" customWidth="1"/>
    <col min="5378" max="5378" width="12.42578125" style="192" customWidth="1"/>
    <col min="5379" max="5379" width="45.85546875" style="192" customWidth="1"/>
    <col min="5380" max="5380" width="8.5703125" style="192" customWidth="1"/>
    <col min="5381" max="5381" width="5.28515625" style="192" customWidth="1"/>
    <col min="5382" max="5385" width="10.7109375" style="192" customWidth="1"/>
    <col min="5386" max="5387" width="12" style="192" customWidth="1"/>
    <col min="5388" max="5632" width="9.140625" style="192"/>
    <col min="5633" max="5633" width="5.28515625" style="192" customWidth="1"/>
    <col min="5634" max="5634" width="12.42578125" style="192" customWidth="1"/>
    <col min="5635" max="5635" width="45.85546875" style="192" customWidth="1"/>
    <col min="5636" max="5636" width="8.5703125" style="192" customWidth="1"/>
    <col min="5637" max="5637" width="5.28515625" style="192" customWidth="1"/>
    <col min="5638" max="5641" width="10.7109375" style="192" customWidth="1"/>
    <col min="5642" max="5643" width="12" style="192" customWidth="1"/>
    <col min="5644" max="5888" width="9.140625" style="192"/>
    <col min="5889" max="5889" width="5.28515625" style="192" customWidth="1"/>
    <col min="5890" max="5890" width="12.42578125" style="192" customWidth="1"/>
    <col min="5891" max="5891" width="45.85546875" style="192" customWidth="1"/>
    <col min="5892" max="5892" width="8.5703125" style="192" customWidth="1"/>
    <col min="5893" max="5893" width="5.28515625" style="192" customWidth="1"/>
    <col min="5894" max="5897" width="10.7109375" style="192" customWidth="1"/>
    <col min="5898" max="5899" width="12" style="192" customWidth="1"/>
    <col min="5900" max="6144" width="9.140625" style="192"/>
    <col min="6145" max="6145" width="5.28515625" style="192" customWidth="1"/>
    <col min="6146" max="6146" width="12.42578125" style="192" customWidth="1"/>
    <col min="6147" max="6147" width="45.85546875" style="192" customWidth="1"/>
    <col min="6148" max="6148" width="8.5703125" style="192" customWidth="1"/>
    <col min="6149" max="6149" width="5.28515625" style="192" customWidth="1"/>
    <col min="6150" max="6153" width="10.7109375" style="192" customWidth="1"/>
    <col min="6154" max="6155" width="12" style="192" customWidth="1"/>
    <col min="6156" max="6400" width="9.140625" style="192"/>
    <col min="6401" max="6401" width="5.28515625" style="192" customWidth="1"/>
    <col min="6402" max="6402" width="12.42578125" style="192" customWidth="1"/>
    <col min="6403" max="6403" width="45.85546875" style="192" customWidth="1"/>
    <col min="6404" max="6404" width="8.5703125" style="192" customWidth="1"/>
    <col min="6405" max="6405" width="5.28515625" style="192" customWidth="1"/>
    <col min="6406" max="6409" width="10.7109375" style="192" customWidth="1"/>
    <col min="6410" max="6411" width="12" style="192" customWidth="1"/>
    <col min="6412" max="6656" width="9.140625" style="192"/>
    <col min="6657" max="6657" width="5.28515625" style="192" customWidth="1"/>
    <col min="6658" max="6658" width="12.42578125" style="192" customWidth="1"/>
    <col min="6659" max="6659" width="45.85546875" style="192" customWidth="1"/>
    <col min="6660" max="6660" width="8.5703125" style="192" customWidth="1"/>
    <col min="6661" max="6661" width="5.28515625" style="192" customWidth="1"/>
    <col min="6662" max="6665" width="10.7109375" style="192" customWidth="1"/>
    <col min="6666" max="6667" width="12" style="192" customWidth="1"/>
    <col min="6668" max="6912" width="9.140625" style="192"/>
    <col min="6913" max="6913" width="5.28515625" style="192" customWidth="1"/>
    <col min="6914" max="6914" width="12.42578125" style="192" customWidth="1"/>
    <col min="6915" max="6915" width="45.85546875" style="192" customWidth="1"/>
    <col min="6916" max="6916" width="8.5703125" style="192" customWidth="1"/>
    <col min="6917" max="6917" width="5.28515625" style="192" customWidth="1"/>
    <col min="6918" max="6921" width="10.7109375" style="192" customWidth="1"/>
    <col min="6922" max="6923" width="12" style="192" customWidth="1"/>
    <col min="6924" max="7168" width="9.140625" style="192"/>
    <col min="7169" max="7169" width="5.28515625" style="192" customWidth="1"/>
    <col min="7170" max="7170" width="12.42578125" style="192" customWidth="1"/>
    <col min="7171" max="7171" width="45.85546875" style="192" customWidth="1"/>
    <col min="7172" max="7172" width="8.5703125" style="192" customWidth="1"/>
    <col min="7173" max="7173" width="5.28515625" style="192" customWidth="1"/>
    <col min="7174" max="7177" width="10.7109375" style="192" customWidth="1"/>
    <col min="7178" max="7179" width="12" style="192" customWidth="1"/>
    <col min="7180" max="7424" width="9.140625" style="192"/>
    <col min="7425" max="7425" width="5.28515625" style="192" customWidth="1"/>
    <col min="7426" max="7426" width="12.42578125" style="192" customWidth="1"/>
    <col min="7427" max="7427" width="45.85546875" style="192" customWidth="1"/>
    <col min="7428" max="7428" width="8.5703125" style="192" customWidth="1"/>
    <col min="7429" max="7429" width="5.28515625" style="192" customWidth="1"/>
    <col min="7430" max="7433" width="10.7109375" style="192" customWidth="1"/>
    <col min="7434" max="7435" width="12" style="192" customWidth="1"/>
    <col min="7436" max="7680" width="9.140625" style="192"/>
    <col min="7681" max="7681" width="5.28515625" style="192" customWidth="1"/>
    <col min="7682" max="7682" width="12.42578125" style="192" customWidth="1"/>
    <col min="7683" max="7683" width="45.85546875" style="192" customWidth="1"/>
    <col min="7684" max="7684" width="8.5703125" style="192" customWidth="1"/>
    <col min="7685" max="7685" width="5.28515625" style="192" customWidth="1"/>
    <col min="7686" max="7689" width="10.7109375" style="192" customWidth="1"/>
    <col min="7690" max="7691" width="12" style="192" customWidth="1"/>
    <col min="7692" max="7936" width="9.140625" style="192"/>
    <col min="7937" max="7937" width="5.28515625" style="192" customWidth="1"/>
    <col min="7938" max="7938" width="12.42578125" style="192" customWidth="1"/>
    <col min="7939" max="7939" width="45.85546875" style="192" customWidth="1"/>
    <col min="7940" max="7940" width="8.5703125" style="192" customWidth="1"/>
    <col min="7941" max="7941" width="5.28515625" style="192" customWidth="1"/>
    <col min="7942" max="7945" width="10.7109375" style="192" customWidth="1"/>
    <col min="7946" max="7947" width="12" style="192" customWidth="1"/>
    <col min="7948" max="8192" width="9.140625" style="192"/>
    <col min="8193" max="8193" width="5.28515625" style="192" customWidth="1"/>
    <col min="8194" max="8194" width="12.42578125" style="192" customWidth="1"/>
    <col min="8195" max="8195" width="45.85546875" style="192" customWidth="1"/>
    <col min="8196" max="8196" width="8.5703125" style="192" customWidth="1"/>
    <col min="8197" max="8197" width="5.28515625" style="192" customWidth="1"/>
    <col min="8198" max="8201" width="10.7109375" style="192" customWidth="1"/>
    <col min="8202" max="8203" width="12" style="192" customWidth="1"/>
    <col min="8204" max="8448" width="9.140625" style="192"/>
    <col min="8449" max="8449" width="5.28515625" style="192" customWidth="1"/>
    <col min="8450" max="8450" width="12.42578125" style="192" customWidth="1"/>
    <col min="8451" max="8451" width="45.85546875" style="192" customWidth="1"/>
    <col min="8452" max="8452" width="8.5703125" style="192" customWidth="1"/>
    <col min="8453" max="8453" width="5.28515625" style="192" customWidth="1"/>
    <col min="8454" max="8457" width="10.7109375" style="192" customWidth="1"/>
    <col min="8458" max="8459" width="12" style="192" customWidth="1"/>
    <col min="8460" max="8704" width="9.140625" style="192"/>
    <col min="8705" max="8705" width="5.28515625" style="192" customWidth="1"/>
    <col min="8706" max="8706" width="12.42578125" style="192" customWidth="1"/>
    <col min="8707" max="8707" width="45.85546875" style="192" customWidth="1"/>
    <col min="8708" max="8708" width="8.5703125" style="192" customWidth="1"/>
    <col min="8709" max="8709" width="5.28515625" style="192" customWidth="1"/>
    <col min="8710" max="8713" width="10.7109375" style="192" customWidth="1"/>
    <col min="8714" max="8715" width="12" style="192" customWidth="1"/>
    <col min="8716" max="8960" width="9.140625" style="192"/>
    <col min="8961" max="8961" width="5.28515625" style="192" customWidth="1"/>
    <col min="8962" max="8962" width="12.42578125" style="192" customWidth="1"/>
    <col min="8963" max="8963" width="45.85546875" style="192" customWidth="1"/>
    <col min="8964" max="8964" width="8.5703125" style="192" customWidth="1"/>
    <col min="8965" max="8965" width="5.28515625" style="192" customWidth="1"/>
    <col min="8966" max="8969" width="10.7109375" style="192" customWidth="1"/>
    <col min="8970" max="8971" width="12" style="192" customWidth="1"/>
    <col min="8972" max="9216" width="9.140625" style="192"/>
    <col min="9217" max="9217" width="5.28515625" style="192" customWidth="1"/>
    <col min="9218" max="9218" width="12.42578125" style="192" customWidth="1"/>
    <col min="9219" max="9219" width="45.85546875" style="192" customWidth="1"/>
    <col min="9220" max="9220" width="8.5703125" style="192" customWidth="1"/>
    <col min="9221" max="9221" width="5.28515625" style="192" customWidth="1"/>
    <col min="9222" max="9225" width="10.7109375" style="192" customWidth="1"/>
    <col min="9226" max="9227" width="12" style="192" customWidth="1"/>
    <col min="9228" max="9472" width="9.140625" style="192"/>
    <col min="9473" max="9473" width="5.28515625" style="192" customWidth="1"/>
    <col min="9474" max="9474" width="12.42578125" style="192" customWidth="1"/>
    <col min="9475" max="9475" width="45.85546875" style="192" customWidth="1"/>
    <col min="9476" max="9476" width="8.5703125" style="192" customWidth="1"/>
    <col min="9477" max="9477" width="5.28515625" style="192" customWidth="1"/>
    <col min="9478" max="9481" width="10.7109375" style="192" customWidth="1"/>
    <col min="9482" max="9483" width="12" style="192" customWidth="1"/>
    <col min="9484" max="9728" width="9.140625" style="192"/>
    <col min="9729" max="9729" width="5.28515625" style="192" customWidth="1"/>
    <col min="9730" max="9730" width="12.42578125" style="192" customWidth="1"/>
    <col min="9731" max="9731" width="45.85546875" style="192" customWidth="1"/>
    <col min="9732" max="9732" width="8.5703125" style="192" customWidth="1"/>
    <col min="9733" max="9733" width="5.28515625" style="192" customWidth="1"/>
    <col min="9734" max="9737" width="10.7109375" style="192" customWidth="1"/>
    <col min="9738" max="9739" width="12" style="192" customWidth="1"/>
    <col min="9740" max="9984" width="9.140625" style="192"/>
    <col min="9985" max="9985" width="5.28515625" style="192" customWidth="1"/>
    <col min="9986" max="9986" width="12.42578125" style="192" customWidth="1"/>
    <col min="9987" max="9987" width="45.85546875" style="192" customWidth="1"/>
    <col min="9988" max="9988" width="8.5703125" style="192" customWidth="1"/>
    <col min="9989" max="9989" width="5.28515625" style="192" customWidth="1"/>
    <col min="9990" max="9993" width="10.7109375" style="192" customWidth="1"/>
    <col min="9994" max="9995" width="12" style="192" customWidth="1"/>
    <col min="9996" max="10240" width="9.140625" style="192"/>
    <col min="10241" max="10241" width="5.28515625" style="192" customWidth="1"/>
    <col min="10242" max="10242" width="12.42578125" style="192" customWidth="1"/>
    <col min="10243" max="10243" width="45.85546875" style="192" customWidth="1"/>
    <col min="10244" max="10244" width="8.5703125" style="192" customWidth="1"/>
    <col min="10245" max="10245" width="5.28515625" style="192" customWidth="1"/>
    <col min="10246" max="10249" width="10.7109375" style="192" customWidth="1"/>
    <col min="10250" max="10251" width="12" style="192" customWidth="1"/>
    <col min="10252" max="10496" width="9.140625" style="192"/>
    <col min="10497" max="10497" width="5.28515625" style="192" customWidth="1"/>
    <col min="10498" max="10498" width="12.42578125" style="192" customWidth="1"/>
    <col min="10499" max="10499" width="45.85546875" style="192" customWidth="1"/>
    <col min="10500" max="10500" width="8.5703125" style="192" customWidth="1"/>
    <col min="10501" max="10501" width="5.28515625" style="192" customWidth="1"/>
    <col min="10502" max="10505" width="10.7109375" style="192" customWidth="1"/>
    <col min="10506" max="10507" width="12" style="192" customWidth="1"/>
    <col min="10508" max="10752" width="9.140625" style="192"/>
    <col min="10753" max="10753" width="5.28515625" style="192" customWidth="1"/>
    <col min="10754" max="10754" width="12.42578125" style="192" customWidth="1"/>
    <col min="10755" max="10755" width="45.85546875" style="192" customWidth="1"/>
    <col min="10756" max="10756" width="8.5703125" style="192" customWidth="1"/>
    <col min="10757" max="10757" width="5.28515625" style="192" customWidth="1"/>
    <col min="10758" max="10761" width="10.7109375" style="192" customWidth="1"/>
    <col min="10762" max="10763" width="12" style="192" customWidth="1"/>
    <col min="10764" max="11008" width="9.140625" style="192"/>
    <col min="11009" max="11009" width="5.28515625" style="192" customWidth="1"/>
    <col min="11010" max="11010" width="12.42578125" style="192" customWidth="1"/>
    <col min="11011" max="11011" width="45.85546875" style="192" customWidth="1"/>
    <col min="11012" max="11012" width="8.5703125" style="192" customWidth="1"/>
    <col min="11013" max="11013" width="5.28515625" style="192" customWidth="1"/>
    <col min="11014" max="11017" width="10.7109375" style="192" customWidth="1"/>
    <col min="11018" max="11019" width="12" style="192" customWidth="1"/>
    <col min="11020" max="11264" width="9.140625" style="192"/>
    <col min="11265" max="11265" width="5.28515625" style="192" customWidth="1"/>
    <col min="11266" max="11266" width="12.42578125" style="192" customWidth="1"/>
    <col min="11267" max="11267" width="45.85546875" style="192" customWidth="1"/>
    <col min="11268" max="11268" width="8.5703125" style="192" customWidth="1"/>
    <col min="11269" max="11269" width="5.28515625" style="192" customWidth="1"/>
    <col min="11270" max="11273" width="10.7109375" style="192" customWidth="1"/>
    <col min="11274" max="11275" width="12" style="192" customWidth="1"/>
    <col min="11276" max="11520" width="9.140625" style="192"/>
    <col min="11521" max="11521" width="5.28515625" style="192" customWidth="1"/>
    <col min="11522" max="11522" width="12.42578125" style="192" customWidth="1"/>
    <col min="11523" max="11523" width="45.85546875" style="192" customWidth="1"/>
    <col min="11524" max="11524" width="8.5703125" style="192" customWidth="1"/>
    <col min="11525" max="11525" width="5.28515625" style="192" customWidth="1"/>
    <col min="11526" max="11529" width="10.7109375" style="192" customWidth="1"/>
    <col min="11530" max="11531" width="12" style="192" customWidth="1"/>
    <col min="11532" max="11776" width="9.140625" style="192"/>
    <col min="11777" max="11777" width="5.28515625" style="192" customWidth="1"/>
    <col min="11778" max="11778" width="12.42578125" style="192" customWidth="1"/>
    <col min="11779" max="11779" width="45.85546875" style="192" customWidth="1"/>
    <col min="11780" max="11780" width="8.5703125" style="192" customWidth="1"/>
    <col min="11781" max="11781" width="5.28515625" style="192" customWidth="1"/>
    <col min="11782" max="11785" width="10.7109375" style="192" customWidth="1"/>
    <col min="11786" max="11787" width="12" style="192" customWidth="1"/>
    <col min="11788" max="12032" width="9.140625" style="192"/>
    <col min="12033" max="12033" width="5.28515625" style="192" customWidth="1"/>
    <col min="12034" max="12034" width="12.42578125" style="192" customWidth="1"/>
    <col min="12035" max="12035" width="45.85546875" style="192" customWidth="1"/>
    <col min="12036" max="12036" width="8.5703125" style="192" customWidth="1"/>
    <col min="12037" max="12037" width="5.28515625" style="192" customWidth="1"/>
    <col min="12038" max="12041" width="10.7109375" style="192" customWidth="1"/>
    <col min="12042" max="12043" width="12" style="192" customWidth="1"/>
    <col min="12044" max="12288" width="9.140625" style="192"/>
    <col min="12289" max="12289" width="5.28515625" style="192" customWidth="1"/>
    <col min="12290" max="12290" width="12.42578125" style="192" customWidth="1"/>
    <col min="12291" max="12291" width="45.85546875" style="192" customWidth="1"/>
    <col min="12292" max="12292" width="8.5703125" style="192" customWidth="1"/>
    <col min="12293" max="12293" width="5.28515625" style="192" customWidth="1"/>
    <col min="12294" max="12297" width="10.7109375" style="192" customWidth="1"/>
    <col min="12298" max="12299" width="12" style="192" customWidth="1"/>
    <col min="12300" max="12544" width="9.140625" style="192"/>
    <col min="12545" max="12545" width="5.28515625" style="192" customWidth="1"/>
    <col min="12546" max="12546" width="12.42578125" style="192" customWidth="1"/>
    <col min="12547" max="12547" width="45.85546875" style="192" customWidth="1"/>
    <col min="12548" max="12548" width="8.5703125" style="192" customWidth="1"/>
    <col min="12549" max="12549" width="5.28515625" style="192" customWidth="1"/>
    <col min="12550" max="12553" width="10.7109375" style="192" customWidth="1"/>
    <col min="12554" max="12555" width="12" style="192" customWidth="1"/>
    <col min="12556" max="12800" width="9.140625" style="192"/>
    <col min="12801" max="12801" width="5.28515625" style="192" customWidth="1"/>
    <col min="12802" max="12802" width="12.42578125" style="192" customWidth="1"/>
    <col min="12803" max="12803" width="45.85546875" style="192" customWidth="1"/>
    <col min="12804" max="12804" width="8.5703125" style="192" customWidth="1"/>
    <col min="12805" max="12805" width="5.28515625" style="192" customWidth="1"/>
    <col min="12806" max="12809" width="10.7109375" style="192" customWidth="1"/>
    <col min="12810" max="12811" width="12" style="192" customWidth="1"/>
    <col min="12812" max="13056" width="9.140625" style="192"/>
    <col min="13057" max="13057" width="5.28515625" style="192" customWidth="1"/>
    <col min="13058" max="13058" width="12.42578125" style="192" customWidth="1"/>
    <col min="13059" max="13059" width="45.85546875" style="192" customWidth="1"/>
    <col min="13060" max="13060" width="8.5703125" style="192" customWidth="1"/>
    <col min="13061" max="13061" width="5.28515625" style="192" customWidth="1"/>
    <col min="13062" max="13065" width="10.7109375" style="192" customWidth="1"/>
    <col min="13066" max="13067" width="12" style="192" customWidth="1"/>
    <col min="13068" max="13312" width="9.140625" style="192"/>
    <col min="13313" max="13313" width="5.28515625" style="192" customWidth="1"/>
    <col min="13314" max="13314" width="12.42578125" style="192" customWidth="1"/>
    <col min="13315" max="13315" width="45.85546875" style="192" customWidth="1"/>
    <col min="13316" max="13316" width="8.5703125" style="192" customWidth="1"/>
    <col min="13317" max="13317" width="5.28515625" style="192" customWidth="1"/>
    <col min="13318" max="13321" width="10.7109375" style="192" customWidth="1"/>
    <col min="13322" max="13323" width="12" style="192" customWidth="1"/>
    <col min="13324" max="13568" width="9.140625" style="192"/>
    <col min="13569" max="13569" width="5.28515625" style="192" customWidth="1"/>
    <col min="13570" max="13570" width="12.42578125" style="192" customWidth="1"/>
    <col min="13571" max="13571" width="45.85546875" style="192" customWidth="1"/>
    <col min="13572" max="13572" width="8.5703125" style="192" customWidth="1"/>
    <col min="13573" max="13573" width="5.28515625" style="192" customWidth="1"/>
    <col min="13574" max="13577" width="10.7109375" style="192" customWidth="1"/>
    <col min="13578" max="13579" width="12" style="192" customWidth="1"/>
    <col min="13580" max="13824" width="9.140625" style="192"/>
    <col min="13825" max="13825" width="5.28515625" style="192" customWidth="1"/>
    <col min="13826" max="13826" width="12.42578125" style="192" customWidth="1"/>
    <col min="13827" max="13827" width="45.85546875" style="192" customWidth="1"/>
    <col min="13828" max="13828" width="8.5703125" style="192" customWidth="1"/>
    <col min="13829" max="13829" width="5.28515625" style="192" customWidth="1"/>
    <col min="13830" max="13833" width="10.7109375" style="192" customWidth="1"/>
    <col min="13834" max="13835" width="12" style="192" customWidth="1"/>
    <col min="13836" max="14080" width="9.140625" style="192"/>
    <col min="14081" max="14081" width="5.28515625" style="192" customWidth="1"/>
    <col min="14082" max="14082" width="12.42578125" style="192" customWidth="1"/>
    <col min="14083" max="14083" width="45.85546875" style="192" customWidth="1"/>
    <col min="14084" max="14084" width="8.5703125" style="192" customWidth="1"/>
    <col min="14085" max="14085" width="5.28515625" style="192" customWidth="1"/>
    <col min="14086" max="14089" width="10.7109375" style="192" customWidth="1"/>
    <col min="14090" max="14091" width="12" style="192" customWidth="1"/>
    <col min="14092" max="14336" width="9.140625" style="192"/>
    <col min="14337" max="14337" width="5.28515625" style="192" customWidth="1"/>
    <col min="14338" max="14338" width="12.42578125" style="192" customWidth="1"/>
    <col min="14339" max="14339" width="45.85546875" style="192" customWidth="1"/>
    <col min="14340" max="14340" width="8.5703125" style="192" customWidth="1"/>
    <col min="14341" max="14341" width="5.28515625" style="192" customWidth="1"/>
    <col min="14342" max="14345" width="10.7109375" style="192" customWidth="1"/>
    <col min="14346" max="14347" width="12" style="192" customWidth="1"/>
    <col min="14348" max="14592" width="9.140625" style="192"/>
    <col min="14593" max="14593" width="5.28515625" style="192" customWidth="1"/>
    <col min="14594" max="14594" width="12.42578125" style="192" customWidth="1"/>
    <col min="14595" max="14595" width="45.85546875" style="192" customWidth="1"/>
    <col min="14596" max="14596" width="8.5703125" style="192" customWidth="1"/>
    <col min="14597" max="14597" width="5.28515625" style="192" customWidth="1"/>
    <col min="14598" max="14601" width="10.7109375" style="192" customWidth="1"/>
    <col min="14602" max="14603" width="12" style="192" customWidth="1"/>
    <col min="14604" max="14848" width="9.140625" style="192"/>
    <col min="14849" max="14849" width="5.28515625" style="192" customWidth="1"/>
    <col min="14850" max="14850" width="12.42578125" style="192" customWidth="1"/>
    <col min="14851" max="14851" width="45.85546875" style="192" customWidth="1"/>
    <col min="14852" max="14852" width="8.5703125" style="192" customWidth="1"/>
    <col min="14853" max="14853" width="5.28515625" style="192" customWidth="1"/>
    <col min="14854" max="14857" width="10.7109375" style="192" customWidth="1"/>
    <col min="14858" max="14859" width="12" style="192" customWidth="1"/>
    <col min="14860" max="15104" width="9.140625" style="192"/>
    <col min="15105" max="15105" width="5.28515625" style="192" customWidth="1"/>
    <col min="15106" max="15106" width="12.42578125" style="192" customWidth="1"/>
    <col min="15107" max="15107" width="45.85546875" style="192" customWidth="1"/>
    <col min="15108" max="15108" width="8.5703125" style="192" customWidth="1"/>
    <col min="15109" max="15109" width="5.28515625" style="192" customWidth="1"/>
    <col min="15110" max="15113" width="10.7109375" style="192" customWidth="1"/>
    <col min="15114" max="15115" width="12" style="192" customWidth="1"/>
    <col min="15116" max="15360" width="9.140625" style="192"/>
    <col min="15361" max="15361" width="5.28515625" style="192" customWidth="1"/>
    <col min="15362" max="15362" width="12.42578125" style="192" customWidth="1"/>
    <col min="15363" max="15363" width="45.85546875" style="192" customWidth="1"/>
    <col min="15364" max="15364" width="8.5703125" style="192" customWidth="1"/>
    <col min="15365" max="15365" width="5.28515625" style="192" customWidth="1"/>
    <col min="15366" max="15369" width="10.7109375" style="192" customWidth="1"/>
    <col min="15370" max="15371" width="12" style="192" customWidth="1"/>
    <col min="15372" max="15616" width="9.140625" style="192"/>
    <col min="15617" max="15617" width="5.28515625" style="192" customWidth="1"/>
    <col min="15618" max="15618" width="12.42578125" style="192" customWidth="1"/>
    <col min="15619" max="15619" width="45.85546875" style="192" customWidth="1"/>
    <col min="15620" max="15620" width="8.5703125" style="192" customWidth="1"/>
    <col min="15621" max="15621" width="5.28515625" style="192" customWidth="1"/>
    <col min="15622" max="15625" width="10.7109375" style="192" customWidth="1"/>
    <col min="15626" max="15627" width="12" style="192" customWidth="1"/>
    <col min="15628" max="15872" width="9.140625" style="192"/>
    <col min="15873" max="15873" width="5.28515625" style="192" customWidth="1"/>
    <col min="15874" max="15874" width="12.42578125" style="192" customWidth="1"/>
    <col min="15875" max="15875" width="45.85546875" style="192" customWidth="1"/>
    <col min="15876" max="15876" width="8.5703125" style="192" customWidth="1"/>
    <col min="15877" max="15877" width="5.28515625" style="192" customWidth="1"/>
    <col min="15878" max="15881" width="10.7109375" style="192" customWidth="1"/>
    <col min="15882" max="15883" width="12" style="192" customWidth="1"/>
    <col min="15884" max="16128" width="9.140625" style="192"/>
    <col min="16129" max="16129" width="5.28515625" style="192" customWidth="1"/>
    <col min="16130" max="16130" width="12.42578125" style="192" customWidth="1"/>
    <col min="16131" max="16131" width="45.85546875" style="192" customWidth="1"/>
    <col min="16132" max="16132" width="8.5703125" style="192" customWidth="1"/>
    <col min="16133" max="16133" width="5.28515625" style="192" customWidth="1"/>
    <col min="16134" max="16137" width="10.7109375" style="192" customWidth="1"/>
    <col min="16138" max="16139" width="12" style="192" customWidth="1"/>
    <col min="16140" max="16384" width="9.140625" style="192"/>
  </cols>
  <sheetData>
    <row r="1" spans="1:9" s="4" customFormat="1" ht="11.25" x14ac:dyDescent="0.2">
      <c r="D1" s="5"/>
      <c r="F1" s="37"/>
      <c r="G1" s="37"/>
      <c r="H1" s="37"/>
      <c r="I1" s="37"/>
    </row>
    <row r="2" spans="1:9" s="4" customFormat="1" ht="11.25" x14ac:dyDescent="0.2">
      <c r="D2" s="5"/>
      <c r="F2" s="37"/>
      <c r="G2" s="37"/>
      <c r="H2" s="37"/>
      <c r="I2" s="37"/>
    </row>
    <row r="3" spans="1:9" s="4" customFormat="1" ht="11.25" x14ac:dyDescent="0.2">
      <c r="D3" s="5"/>
      <c r="F3" s="37"/>
      <c r="G3" s="37"/>
      <c r="H3" s="37"/>
      <c r="I3" s="37"/>
    </row>
    <row r="4" spans="1:9" s="4" customFormat="1" ht="11.25" x14ac:dyDescent="0.2">
      <c r="D4" s="5"/>
      <c r="F4" s="37"/>
      <c r="G4" s="37"/>
      <c r="H4" s="37"/>
      <c r="I4" s="37"/>
    </row>
    <row r="5" spans="1:9" s="4" customFormat="1" ht="11.25" x14ac:dyDescent="0.2">
      <c r="D5" s="5"/>
      <c r="F5" s="37"/>
      <c r="G5" s="37"/>
      <c r="H5" s="37"/>
      <c r="I5" s="37"/>
    </row>
    <row r="6" spans="1:9" s="4" customFormat="1" ht="11.25" x14ac:dyDescent="0.2">
      <c r="D6" s="5"/>
      <c r="F6" s="37"/>
      <c r="G6" s="37"/>
      <c r="H6" s="37"/>
      <c r="I6" s="37"/>
    </row>
    <row r="7" spans="1:9" s="4" customFormat="1" ht="11.25" x14ac:dyDescent="0.2">
      <c r="D7" s="5"/>
      <c r="F7" s="37"/>
      <c r="G7" s="37"/>
      <c r="H7" s="37"/>
      <c r="I7" s="37"/>
    </row>
    <row r="8" spans="1:9" s="4" customFormat="1" ht="11.25" x14ac:dyDescent="0.2">
      <c r="D8" s="5"/>
      <c r="F8" s="37"/>
      <c r="G8" s="37"/>
      <c r="H8" s="37"/>
      <c r="I8" s="37"/>
    </row>
    <row r="9" spans="1:9" s="130" customFormat="1" x14ac:dyDescent="0.25">
      <c r="A9" s="270" t="s">
        <v>92</v>
      </c>
      <c r="B9" s="270"/>
      <c r="C9" s="270"/>
      <c r="D9" s="270"/>
      <c r="E9" s="270"/>
      <c r="F9" s="270"/>
      <c r="G9" s="270"/>
      <c r="H9" s="270"/>
      <c r="I9" s="270"/>
    </row>
    <row r="10" spans="1:9" s="131" customFormat="1" x14ac:dyDescent="0.25">
      <c r="A10" s="263" t="s">
        <v>488</v>
      </c>
      <c r="B10" s="263"/>
      <c r="C10" s="263"/>
      <c r="D10" s="263"/>
      <c r="E10" s="263"/>
      <c r="F10" s="263"/>
      <c r="G10" s="263"/>
      <c r="H10" s="263"/>
      <c r="I10" s="263"/>
    </row>
    <row r="11" spans="1:9" s="131" customFormat="1" x14ac:dyDescent="0.25">
      <c r="D11" s="132"/>
      <c r="F11" s="133"/>
      <c r="G11" s="133"/>
      <c r="H11" s="133"/>
      <c r="I11" s="133"/>
    </row>
    <row r="12" spans="1:9" s="131" customFormat="1" x14ac:dyDescent="0.25">
      <c r="D12" s="132"/>
      <c r="F12" s="133"/>
      <c r="G12" s="133"/>
      <c r="H12" s="133"/>
      <c r="I12" s="133"/>
    </row>
    <row r="13" spans="1:9" s="131" customFormat="1" ht="12" customHeight="1" x14ac:dyDescent="0.25">
      <c r="A13" s="264" t="s">
        <v>93</v>
      </c>
      <c r="B13" s="264"/>
      <c r="C13" s="264"/>
      <c r="D13" s="264"/>
      <c r="E13" s="264"/>
      <c r="F13" s="264"/>
      <c r="G13" s="264"/>
      <c r="H13" s="264"/>
      <c r="I13" s="264"/>
    </row>
    <row r="14" spans="1:9" s="131" customFormat="1" ht="12" customHeight="1" x14ac:dyDescent="0.25">
      <c r="A14" s="265" t="s">
        <v>314</v>
      </c>
      <c r="B14" s="265"/>
      <c r="C14" s="265"/>
      <c r="D14" s="265"/>
      <c r="E14" s="265"/>
      <c r="F14" s="265"/>
      <c r="G14" s="265"/>
      <c r="H14" s="265"/>
      <c r="I14" s="265"/>
    </row>
    <row r="15" spans="1:9" s="131" customFormat="1" ht="12" customHeight="1" x14ac:dyDescent="0.25">
      <c r="A15" s="265" t="s">
        <v>302</v>
      </c>
      <c r="B15" s="265"/>
      <c r="C15" s="265"/>
      <c r="D15" s="265"/>
      <c r="E15" s="265"/>
      <c r="F15" s="265"/>
      <c r="G15" s="265"/>
      <c r="H15" s="265"/>
      <c r="I15" s="265"/>
    </row>
    <row r="16" spans="1:9" s="131" customFormat="1" ht="12" customHeight="1" x14ac:dyDescent="0.25">
      <c r="A16" s="264" t="s">
        <v>94</v>
      </c>
      <c r="B16" s="264"/>
      <c r="C16" s="264"/>
      <c r="D16" s="264"/>
      <c r="E16" s="264"/>
      <c r="F16" s="264"/>
      <c r="G16" s="264"/>
      <c r="H16" s="264"/>
      <c r="I16" s="264"/>
    </row>
    <row r="17" spans="1:11" s="131" customFormat="1" ht="12" customHeight="1" x14ac:dyDescent="0.25">
      <c r="A17" s="265" t="s">
        <v>303</v>
      </c>
      <c r="B17" s="265"/>
      <c r="C17" s="265"/>
      <c r="D17" s="265"/>
      <c r="E17" s="265"/>
      <c r="F17" s="265"/>
      <c r="G17" s="265"/>
      <c r="H17" s="265"/>
      <c r="I17" s="265"/>
    </row>
    <row r="18" spans="1:11" s="131" customFormat="1" ht="12" customHeight="1" x14ac:dyDescent="0.25">
      <c r="A18" s="264" t="s">
        <v>95</v>
      </c>
      <c r="B18" s="264"/>
      <c r="C18" s="264"/>
      <c r="D18" s="264"/>
      <c r="E18" s="264"/>
      <c r="F18" s="264"/>
      <c r="G18" s="264"/>
      <c r="H18" s="264"/>
      <c r="I18" s="264"/>
    </row>
    <row r="19" spans="1:11" s="134" customFormat="1" ht="12" customHeight="1" x14ac:dyDescent="0.25">
      <c r="A19" s="265" t="s">
        <v>304</v>
      </c>
      <c r="B19" s="265"/>
      <c r="C19" s="265"/>
      <c r="D19" s="265"/>
      <c r="E19" s="265"/>
      <c r="F19" s="265"/>
      <c r="G19" s="265"/>
      <c r="H19" s="265"/>
      <c r="I19" s="265"/>
    </row>
    <row r="20" spans="1:11" x14ac:dyDescent="0.25">
      <c r="A20" s="190"/>
      <c r="B20" s="190"/>
      <c r="C20" s="190"/>
      <c r="D20" s="190"/>
      <c r="E20" s="190"/>
      <c r="F20" s="191"/>
      <c r="G20" s="191"/>
      <c r="H20" s="191"/>
      <c r="I20" s="191"/>
    </row>
    <row r="21" spans="1:11" x14ac:dyDescent="0.25">
      <c r="A21" s="190"/>
      <c r="B21" s="190"/>
      <c r="C21" s="190"/>
      <c r="D21" s="190"/>
      <c r="E21" s="190"/>
      <c r="F21" s="191"/>
      <c r="G21" s="191"/>
      <c r="H21" s="191"/>
      <c r="I21" s="191"/>
    </row>
    <row r="22" spans="1:11" ht="30" x14ac:dyDescent="0.25">
      <c r="A22" s="193"/>
      <c r="B22" s="112"/>
      <c r="C22" s="194" t="s">
        <v>0</v>
      </c>
      <c r="H22" s="191" t="s">
        <v>1</v>
      </c>
      <c r="I22" s="191" t="s">
        <v>2</v>
      </c>
    </row>
    <row r="23" spans="1:11" x14ac:dyDescent="0.25">
      <c r="A23" s="193"/>
      <c r="B23" s="114"/>
      <c r="C23" s="197" t="str">
        <f>C45</f>
        <v>12 Felvonulási létesítmények</v>
      </c>
      <c r="D23" s="198"/>
      <c r="E23" s="199"/>
      <c r="F23" s="200"/>
      <c r="G23" s="200"/>
      <c r="H23" s="201"/>
      <c r="I23" s="201"/>
    </row>
    <row r="24" spans="1:11" x14ac:dyDescent="0.25">
      <c r="A24" s="193"/>
      <c r="B24" s="114"/>
      <c r="C24" s="113" t="str">
        <f>C52</f>
        <v>33 Falazás és egyéb kőműves munkák</v>
      </c>
      <c r="H24" s="115"/>
      <c r="I24" s="115"/>
    </row>
    <row r="25" spans="1:11" x14ac:dyDescent="0.25">
      <c r="A25" s="193"/>
      <c r="B25" s="114"/>
      <c r="C25" s="113" t="str">
        <f>C64</f>
        <v>71 Villanyszerelés - VÉDŐCSÖVEZÉS</v>
      </c>
      <c r="H25" s="115"/>
      <c r="I25" s="115"/>
    </row>
    <row r="26" spans="1:11" x14ac:dyDescent="0.25">
      <c r="A26" s="193"/>
      <c r="B26" s="114"/>
      <c r="C26" s="113" t="str">
        <f>C78</f>
        <v>71 Villanyszerelés - VEZETÉKEK</v>
      </c>
      <c r="H26" s="115"/>
      <c r="I26" s="115"/>
    </row>
    <row r="27" spans="1:11" x14ac:dyDescent="0.25">
      <c r="A27" s="193"/>
      <c r="B27" s="114"/>
      <c r="C27" s="272" t="str">
        <f>C94</f>
        <v>71 Villanyszerelés - ELOSZTÓSZEKRÉNYEK ÉS MÉRŐHELYEK</v>
      </c>
      <c r="D27" s="272"/>
      <c r="E27" s="272"/>
      <c r="F27" s="272"/>
      <c r="H27" s="115"/>
      <c r="I27" s="115"/>
    </row>
    <row r="28" spans="1:11" x14ac:dyDescent="0.25">
      <c r="A28" s="193"/>
      <c r="B28" s="114"/>
      <c r="C28" s="272" t="str">
        <f>C128</f>
        <v>71 Villanyszerelés - SZERELVÉNYEK</v>
      </c>
      <c r="D28" s="272"/>
      <c r="E28" s="272"/>
      <c r="F28" s="272"/>
      <c r="H28" s="115"/>
      <c r="I28" s="115"/>
    </row>
    <row r="29" spans="1:11" x14ac:dyDescent="0.25">
      <c r="A29" s="193"/>
      <c r="B29" s="114"/>
      <c r="C29" s="272" t="str">
        <f>C154</f>
        <v>71 Villanyszerelés - VILLÁMVÉDELEM</v>
      </c>
      <c r="D29" s="272"/>
      <c r="E29" s="272"/>
      <c r="F29" s="272"/>
      <c r="H29" s="115"/>
      <c r="I29" s="115"/>
    </row>
    <row r="30" spans="1:11" x14ac:dyDescent="0.25">
      <c r="A30" s="193"/>
      <c r="B30" s="114"/>
      <c r="C30" s="272" t="str">
        <f>C191</f>
        <v>71 Villanyszerelés - JEGYZŐKÖNYVEK</v>
      </c>
      <c r="D30" s="272"/>
      <c r="E30" s="272"/>
      <c r="F30" s="272"/>
      <c r="H30" s="115"/>
      <c r="I30" s="115"/>
    </row>
    <row r="31" spans="1:11" x14ac:dyDescent="0.25">
      <c r="A31" s="193"/>
      <c r="B31" s="112"/>
      <c r="C31" s="194" t="s">
        <v>15</v>
      </c>
      <c r="H31" s="202"/>
      <c r="I31" s="202"/>
      <c r="J31" s="203"/>
      <c r="K31" s="203"/>
    </row>
    <row r="32" spans="1:11" x14ac:dyDescent="0.25">
      <c r="A32" s="193"/>
      <c r="B32" s="112"/>
      <c r="C32" s="194"/>
      <c r="D32" s="267" t="s">
        <v>96</v>
      </c>
      <c r="E32" s="267"/>
      <c r="F32" s="267"/>
      <c r="G32" s="267"/>
      <c r="H32" s="269"/>
      <c r="I32" s="269"/>
      <c r="J32" s="203"/>
      <c r="K32" s="203"/>
    </row>
    <row r="33" spans="1:11" x14ac:dyDescent="0.25">
      <c r="A33" s="193"/>
      <c r="B33" s="112"/>
      <c r="C33" s="194"/>
      <c r="D33" s="268" t="s">
        <v>97</v>
      </c>
      <c r="E33" s="268"/>
      <c r="F33" s="268"/>
      <c r="G33" s="268"/>
      <c r="H33" s="269"/>
      <c r="I33" s="269"/>
      <c r="J33" s="196"/>
      <c r="K33" s="203"/>
    </row>
    <row r="34" spans="1:11" x14ac:dyDescent="0.25">
      <c r="A34" s="193"/>
      <c r="B34" s="112"/>
      <c r="C34" s="194"/>
      <c r="D34" s="268" t="s">
        <v>98</v>
      </c>
      <c r="E34" s="268"/>
      <c r="F34" s="268"/>
      <c r="G34" s="268"/>
      <c r="H34" s="269"/>
      <c r="I34" s="269"/>
      <c r="J34" s="196"/>
      <c r="K34" s="203"/>
    </row>
    <row r="35" spans="1:11" s="137" customFormat="1" x14ac:dyDescent="0.25">
      <c r="A35" s="266" t="str">
        <f>Főösszesítő!A35</f>
        <v>Dátum: ………………………………………..</v>
      </c>
      <c r="B35" s="266"/>
      <c r="C35" s="266"/>
      <c r="D35" s="131"/>
      <c r="E35" s="131"/>
      <c r="F35" s="157"/>
      <c r="G35" s="138"/>
      <c r="H35" s="165"/>
      <c r="I35" s="135"/>
      <c r="J35" s="136"/>
      <c r="K35" s="136"/>
    </row>
    <row r="36" spans="1:11" s="137" customFormat="1" x14ac:dyDescent="0.25">
      <c r="A36" s="164"/>
      <c r="B36" s="164"/>
      <c r="C36" s="164"/>
      <c r="D36" s="131"/>
      <c r="E36" s="131"/>
      <c r="F36" s="157"/>
      <c r="G36" s="138"/>
      <c r="H36" s="165"/>
      <c r="I36" s="135"/>
      <c r="J36" s="136"/>
      <c r="K36" s="136"/>
    </row>
    <row r="37" spans="1:11" s="137" customFormat="1" x14ac:dyDescent="0.25">
      <c r="A37" s="164"/>
      <c r="B37" s="164"/>
      <c r="C37" s="164"/>
      <c r="D37" s="131"/>
      <c r="E37" s="131"/>
      <c r="F37" s="157"/>
      <c r="G37" s="138"/>
      <c r="H37" s="165"/>
      <c r="I37" s="135"/>
      <c r="J37" s="136"/>
      <c r="K37" s="136"/>
    </row>
    <row r="38" spans="1:11" s="137" customFormat="1" x14ac:dyDescent="0.25">
      <c r="A38" s="164"/>
      <c r="B38" s="164"/>
      <c r="C38" s="164"/>
      <c r="D38" s="131"/>
      <c r="E38" s="131"/>
      <c r="F38" s="157"/>
      <c r="G38" s="138"/>
      <c r="H38" s="165"/>
      <c r="I38" s="135"/>
      <c r="J38" s="136"/>
      <c r="K38" s="136"/>
    </row>
    <row r="39" spans="1:11" s="140" customFormat="1" x14ac:dyDescent="0.25">
      <c r="A39" s="138"/>
      <c r="B39" s="131"/>
      <c r="C39" s="131"/>
      <c r="D39" s="132"/>
      <c r="E39" s="131"/>
      <c r="F39" s="165"/>
      <c r="G39" s="165"/>
      <c r="H39" s="165"/>
      <c r="I39" s="135"/>
      <c r="J39" s="139"/>
      <c r="K39" s="139"/>
    </row>
    <row r="40" spans="1:11" s="140" customFormat="1" x14ac:dyDescent="0.25">
      <c r="A40" s="138"/>
      <c r="B40" s="131"/>
      <c r="C40" s="131"/>
      <c r="D40" s="132"/>
      <c r="E40" s="131"/>
      <c r="F40" s="273" t="s">
        <v>99</v>
      </c>
      <c r="G40" s="273"/>
      <c r="H40" s="273"/>
      <c r="I40" s="135"/>
      <c r="J40" s="139"/>
      <c r="K40" s="139"/>
    </row>
    <row r="41" spans="1:11" s="137" customFormat="1" x14ac:dyDescent="0.25">
      <c r="A41" s="138"/>
      <c r="B41" s="131"/>
      <c r="C41" s="131"/>
      <c r="D41" s="132"/>
      <c r="E41" s="131"/>
      <c r="F41" s="273" t="s">
        <v>1028</v>
      </c>
      <c r="G41" s="273"/>
      <c r="H41" s="273"/>
      <c r="I41" s="135"/>
      <c r="J41" s="136"/>
      <c r="K41" s="136"/>
    </row>
    <row r="42" spans="1:11" s="137" customFormat="1" x14ac:dyDescent="0.25">
      <c r="A42" s="138"/>
      <c r="B42" s="131"/>
      <c r="C42" s="131"/>
      <c r="D42" s="132"/>
      <c r="E42" s="131"/>
      <c r="F42" s="273"/>
      <c r="G42" s="273"/>
      <c r="H42" s="273"/>
      <c r="I42" s="135"/>
      <c r="J42" s="136"/>
      <c r="K42" s="136"/>
    </row>
    <row r="43" spans="1:11" x14ac:dyDescent="0.25">
      <c r="A43" s="193"/>
      <c r="B43" s="112"/>
      <c r="C43" s="194"/>
      <c r="H43" s="202"/>
      <c r="I43" s="202"/>
    </row>
    <row r="44" spans="1:11" x14ac:dyDescent="0.25">
      <c r="A44" s="191"/>
      <c r="B44" s="190"/>
      <c r="C44" s="194"/>
      <c r="D44" s="204"/>
      <c r="E44" s="190"/>
      <c r="F44" s="202"/>
      <c r="G44" s="202"/>
      <c r="H44" s="202"/>
      <c r="I44" s="202"/>
    </row>
    <row r="45" spans="1:11" x14ac:dyDescent="0.25">
      <c r="A45" s="191"/>
      <c r="B45" s="190"/>
      <c r="C45" s="194" t="s">
        <v>3</v>
      </c>
      <c r="D45" s="204"/>
      <c r="E45" s="190"/>
      <c r="F45" s="202"/>
      <c r="G45" s="202"/>
      <c r="H45" s="202"/>
      <c r="I45" s="202"/>
    </row>
    <row r="46" spans="1:11" ht="30" x14ac:dyDescent="0.25">
      <c r="A46" s="191" t="s">
        <v>16</v>
      </c>
      <c r="B46" s="190" t="s">
        <v>17</v>
      </c>
      <c r="C46" s="194" t="s">
        <v>18</v>
      </c>
      <c r="D46" s="204" t="s">
        <v>19</v>
      </c>
      <c r="E46" s="190" t="s">
        <v>20</v>
      </c>
      <c r="F46" s="202" t="s">
        <v>21</v>
      </c>
      <c r="G46" s="202" t="s">
        <v>22</v>
      </c>
      <c r="H46" s="202" t="s">
        <v>23</v>
      </c>
      <c r="I46" s="202" t="s">
        <v>24</v>
      </c>
    </row>
    <row r="47" spans="1:11" x14ac:dyDescent="0.25">
      <c r="A47" s="205">
        <v>1</v>
      </c>
      <c r="B47" s="206" t="s">
        <v>350</v>
      </c>
      <c r="C47" s="197" t="s">
        <v>351</v>
      </c>
      <c r="D47" s="207">
        <v>50</v>
      </c>
      <c r="E47" s="206" t="s">
        <v>109</v>
      </c>
      <c r="F47" s="201"/>
      <c r="G47" s="201"/>
      <c r="H47" s="201"/>
      <c r="I47" s="201"/>
    </row>
    <row r="48" spans="1:11" ht="30" x14ac:dyDescent="0.25">
      <c r="A48" s="193">
        <v>2</v>
      </c>
      <c r="B48" s="112" t="s">
        <v>352</v>
      </c>
      <c r="C48" s="113" t="s">
        <v>353</v>
      </c>
      <c r="D48" s="114">
        <v>2</v>
      </c>
      <c r="E48" s="112" t="s">
        <v>107</v>
      </c>
      <c r="F48" s="115"/>
      <c r="G48" s="115"/>
      <c r="H48" s="115"/>
      <c r="I48" s="115"/>
    </row>
    <row r="49" spans="1:9" ht="45" x14ac:dyDescent="0.25">
      <c r="A49" s="208">
        <v>3</v>
      </c>
      <c r="B49" s="209" t="s">
        <v>354</v>
      </c>
      <c r="C49" s="210" t="s">
        <v>355</v>
      </c>
      <c r="D49" s="211">
        <v>2</v>
      </c>
      <c r="E49" s="209" t="s">
        <v>107</v>
      </c>
      <c r="F49" s="212"/>
      <c r="G49" s="212"/>
      <c r="H49" s="212"/>
      <c r="I49" s="212"/>
    </row>
    <row r="50" spans="1:9" x14ac:dyDescent="0.25">
      <c r="A50" s="191"/>
      <c r="B50" s="190"/>
      <c r="C50" s="194" t="s">
        <v>30</v>
      </c>
      <c r="D50" s="204"/>
      <c r="E50" s="190"/>
      <c r="F50" s="202"/>
      <c r="G50" s="202"/>
      <c r="H50" s="202"/>
      <c r="I50" s="202"/>
    </row>
    <row r="51" spans="1:9" x14ac:dyDescent="0.25">
      <c r="A51" s="191"/>
      <c r="B51" s="190"/>
      <c r="C51" s="194"/>
      <c r="D51" s="204"/>
      <c r="E51" s="190"/>
      <c r="F51" s="202"/>
      <c r="G51" s="202"/>
      <c r="H51" s="202"/>
      <c r="I51" s="202"/>
    </row>
    <row r="52" spans="1:9" x14ac:dyDescent="0.25">
      <c r="A52" s="193"/>
      <c r="B52" s="112"/>
      <c r="C52" s="194" t="s">
        <v>9</v>
      </c>
      <c r="D52" s="213"/>
      <c r="E52" s="214"/>
    </row>
    <row r="53" spans="1:9" ht="30" x14ac:dyDescent="0.25">
      <c r="A53" s="191" t="s">
        <v>16</v>
      </c>
      <c r="B53" s="190" t="s">
        <v>17</v>
      </c>
      <c r="C53" s="194" t="s">
        <v>18</v>
      </c>
      <c r="D53" s="204" t="s">
        <v>19</v>
      </c>
      <c r="E53" s="190" t="s">
        <v>20</v>
      </c>
      <c r="F53" s="202" t="s">
        <v>21</v>
      </c>
      <c r="G53" s="202" t="s">
        <v>22</v>
      </c>
      <c r="H53" s="202" t="s">
        <v>23</v>
      </c>
      <c r="I53" s="202" t="s">
        <v>24</v>
      </c>
    </row>
    <row r="54" spans="1:9" x14ac:dyDescent="0.25">
      <c r="A54" s="205"/>
      <c r="B54" s="206"/>
      <c r="C54" s="197"/>
      <c r="D54" s="207"/>
      <c r="E54" s="206"/>
      <c r="F54" s="201"/>
      <c r="G54" s="201"/>
      <c r="H54" s="201"/>
      <c r="I54" s="201"/>
    </row>
    <row r="55" spans="1:9" ht="30" x14ac:dyDescent="0.25">
      <c r="A55" s="193">
        <v>1</v>
      </c>
      <c r="B55" s="112" t="s">
        <v>356</v>
      </c>
      <c r="C55" s="113" t="s">
        <v>357</v>
      </c>
      <c r="D55" s="114">
        <v>35</v>
      </c>
      <c r="E55" s="112" t="s">
        <v>107</v>
      </c>
      <c r="F55" s="115"/>
      <c r="G55" s="115"/>
      <c r="H55" s="115"/>
      <c r="I55" s="115"/>
    </row>
    <row r="56" spans="1:9" ht="30" x14ac:dyDescent="0.25">
      <c r="A56" s="193">
        <v>2</v>
      </c>
      <c r="B56" s="112" t="s">
        <v>358</v>
      </c>
      <c r="C56" s="113" t="s">
        <v>359</v>
      </c>
      <c r="D56" s="114">
        <v>922</v>
      </c>
      <c r="E56" s="112" t="s">
        <v>109</v>
      </c>
      <c r="F56" s="115"/>
      <c r="G56" s="115"/>
      <c r="H56" s="115"/>
      <c r="I56" s="115"/>
    </row>
    <row r="57" spans="1:9" ht="30" x14ac:dyDescent="0.25">
      <c r="A57" s="193">
        <v>3</v>
      </c>
      <c r="B57" s="112" t="s">
        <v>360</v>
      </c>
      <c r="C57" s="113" t="s">
        <v>361</v>
      </c>
      <c r="D57" s="114">
        <v>11</v>
      </c>
      <c r="E57" s="112" t="s">
        <v>107</v>
      </c>
      <c r="F57" s="115"/>
      <c r="G57" s="115"/>
      <c r="H57" s="115"/>
      <c r="I57" s="115"/>
    </row>
    <row r="58" spans="1:9" ht="30" x14ac:dyDescent="0.25">
      <c r="A58" s="193">
        <v>4</v>
      </c>
      <c r="B58" s="112" t="s">
        <v>362</v>
      </c>
      <c r="C58" s="113" t="s">
        <v>363</v>
      </c>
      <c r="D58" s="114">
        <v>220</v>
      </c>
      <c r="E58" s="112" t="s">
        <v>107</v>
      </c>
      <c r="F58" s="115"/>
      <c r="G58" s="115"/>
      <c r="H58" s="115"/>
      <c r="I58" s="115"/>
    </row>
    <row r="59" spans="1:9" x14ac:dyDescent="0.25">
      <c r="A59" s="193">
        <v>5</v>
      </c>
      <c r="B59" s="112" t="s">
        <v>364</v>
      </c>
      <c r="C59" s="113" t="s">
        <v>365</v>
      </c>
      <c r="D59" s="114">
        <f>D56</f>
        <v>922</v>
      </c>
      <c r="E59" s="112" t="s">
        <v>109</v>
      </c>
      <c r="F59" s="115"/>
      <c r="G59" s="115"/>
      <c r="H59" s="115"/>
      <c r="I59" s="115"/>
    </row>
    <row r="60" spans="1:9" x14ac:dyDescent="0.25">
      <c r="A60" s="193">
        <v>6</v>
      </c>
      <c r="B60" s="112" t="s">
        <v>366</v>
      </c>
      <c r="C60" s="113" t="s">
        <v>367</v>
      </c>
      <c r="D60" s="114">
        <f>D57+D58</f>
        <v>231</v>
      </c>
      <c r="E60" s="112" t="s">
        <v>107</v>
      </c>
      <c r="F60" s="115"/>
      <c r="G60" s="115"/>
      <c r="H60" s="115"/>
      <c r="I60" s="115"/>
    </row>
    <row r="61" spans="1:9" x14ac:dyDescent="0.25">
      <c r="A61" s="208"/>
      <c r="B61" s="209"/>
      <c r="C61" s="210"/>
      <c r="D61" s="211"/>
      <c r="E61" s="209"/>
      <c r="F61" s="212"/>
      <c r="G61" s="212"/>
      <c r="H61" s="212"/>
      <c r="I61" s="212"/>
    </row>
    <row r="62" spans="1:9" x14ac:dyDescent="0.25">
      <c r="A62" s="191"/>
      <c r="B62" s="190"/>
      <c r="C62" s="194" t="s">
        <v>30</v>
      </c>
      <c r="D62" s="204"/>
      <c r="E62" s="190"/>
      <c r="F62" s="202"/>
      <c r="G62" s="202"/>
      <c r="H62" s="202"/>
      <c r="I62" s="202"/>
    </row>
    <row r="63" spans="1:9" x14ac:dyDescent="0.25">
      <c r="A63" s="191"/>
      <c r="B63" s="190"/>
      <c r="C63" s="194"/>
      <c r="D63" s="204"/>
      <c r="E63" s="190"/>
      <c r="F63" s="202"/>
      <c r="G63" s="202"/>
      <c r="H63" s="202"/>
      <c r="I63" s="202"/>
    </row>
    <row r="64" spans="1:9" x14ac:dyDescent="0.25">
      <c r="A64" s="193"/>
      <c r="B64" s="112"/>
      <c r="C64" s="194" t="s">
        <v>368</v>
      </c>
      <c r="D64" s="114"/>
      <c r="E64" s="112"/>
      <c r="F64" s="115"/>
      <c r="G64" s="115"/>
      <c r="H64" s="115"/>
      <c r="I64" s="115"/>
    </row>
    <row r="65" spans="1:9" ht="30" x14ac:dyDescent="0.25">
      <c r="A65" s="191" t="s">
        <v>16</v>
      </c>
      <c r="B65" s="190" t="s">
        <v>17</v>
      </c>
      <c r="C65" s="194" t="s">
        <v>18</v>
      </c>
      <c r="D65" s="204" t="s">
        <v>19</v>
      </c>
      <c r="E65" s="190" t="s">
        <v>20</v>
      </c>
      <c r="F65" s="202" t="s">
        <v>21</v>
      </c>
      <c r="G65" s="202" t="s">
        <v>22</v>
      </c>
      <c r="H65" s="202" t="s">
        <v>23</v>
      </c>
      <c r="I65" s="202" t="s">
        <v>24</v>
      </c>
    </row>
    <row r="66" spans="1:9" x14ac:dyDescent="0.25">
      <c r="A66" s="205"/>
      <c r="B66" s="206"/>
      <c r="C66" s="197"/>
      <c r="D66" s="207"/>
      <c r="E66" s="206"/>
      <c r="F66" s="201"/>
      <c r="G66" s="201"/>
      <c r="H66" s="201"/>
      <c r="I66" s="201"/>
    </row>
    <row r="67" spans="1:9" ht="60" x14ac:dyDescent="0.25">
      <c r="A67" s="193">
        <v>1</v>
      </c>
      <c r="B67" s="112" t="s">
        <v>369</v>
      </c>
      <c r="C67" s="113" t="s">
        <v>370</v>
      </c>
      <c r="D67" s="114">
        <v>720</v>
      </c>
      <c r="E67" s="112" t="s">
        <v>109</v>
      </c>
      <c r="F67" s="115"/>
      <c r="G67" s="115"/>
      <c r="H67" s="115"/>
      <c r="I67" s="115"/>
    </row>
    <row r="68" spans="1:9" ht="60" x14ac:dyDescent="0.25">
      <c r="A68" s="193">
        <v>2</v>
      </c>
      <c r="B68" s="112" t="s">
        <v>371</v>
      </c>
      <c r="C68" s="113" t="s">
        <v>372</v>
      </c>
      <c r="D68" s="114">
        <v>187</v>
      </c>
      <c r="E68" s="112" t="s">
        <v>109</v>
      </c>
      <c r="F68" s="115"/>
      <c r="G68" s="115"/>
      <c r="H68" s="115"/>
      <c r="I68" s="115"/>
    </row>
    <row r="69" spans="1:9" s="219" customFormat="1" ht="90" x14ac:dyDescent="0.25">
      <c r="A69" s="193">
        <v>3</v>
      </c>
      <c r="B69" s="215" t="s">
        <v>373</v>
      </c>
      <c r="C69" s="216" t="s">
        <v>374</v>
      </c>
      <c r="D69" s="217">
        <v>40</v>
      </c>
      <c r="E69" s="215" t="s">
        <v>109</v>
      </c>
      <c r="F69" s="218"/>
      <c r="G69" s="218"/>
      <c r="H69" s="218"/>
      <c r="I69" s="218"/>
    </row>
    <row r="70" spans="1:9" s="219" customFormat="1" ht="75" x14ac:dyDescent="0.25">
      <c r="A70" s="193">
        <v>4</v>
      </c>
      <c r="B70" s="215" t="s">
        <v>375</v>
      </c>
      <c r="C70" s="216" t="s">
        <v>376</v>
      </c>
      <c r="D70" s="217">
        <v>500</v>
      </c>
      <c r="E70" s="215" t="s">
        <v>109</v>
      </c>
      <c r="F70" s="218"/>
      <c r="G70" s="218"/>
      <c r="H70" s="218"/>
      <c r="I70" s="218"/>
    </row>
    <row r="71" spans="1:9" ht="75" x14ac:dyDescent="0.25">
      <c r="A71" s="193">
        <v>5</v>
      </c>
      <c r="B71" s="112" t="s">
        <v>377</v>
      </c>
      <c r="C71" s="113" t="s">
        <v>378</v>
      </c>
      <c r="D71" s="114">
        <v>185</v>
      </c>
      <c r="E71" s="112" t="s">
        <v>107</v>
      </c>
      <c r="F71" s="115"/>
      <c r="G71" s="115"/>
      <c r="H71" s="115"/>
      <c r="I71" s="115"/>
    </row>
    <row r="72" spans="1:9" ht="75" x14ac:dyDescent="0.25">
      <c r="A72" s="193">
        <v>6</v>
      </c>
      <c r="B72" s="112" t="s">
        <v>379</v>
      </c>
      <c r="C72" s="113" t="s">
        <v>380</v>
      </c>
      <c r="D72" s="114">
        <v>50</v>
      </c>
      <c r="E72" s="112" t="s">
        <v>107</v>
      </c>
      <c r="F72" s="115"/>
      <c r="G72" s="115"/>
      <c r="H72" s="115"/>
      <c r="I72" s="115"/>
    </row>
    <row r="73" spans="1:9" ht="45" x14ac:dyDescent="0.25">
      <c r="A73" s="193">
        <v>7</v>
      </c>
      <c r="B73" s="112" t="s">
        <v>381</v>
      </c>
      <c r="C73" s="113" t="s">
        <v>382</v>
      </c>
      <c r="D73" s="114">
        <v>300</v>
      </c>
      <c r="E73" s="112" t="s">
        <v>107</v>
      </c>
      <c r="F73" s="115"/>
      <c r="G73" s="115"/>
      <c r="H73" s="115"/>
      <c r="I73" s="115"/>
    </row>
    <row r="74" spans="1:9" ht="45" x14ac:dyDescent="0.25">
      <c r="A74" s="193">
        <v>8</v>
      </c>
      <c r="B74" s="112" t="s">
        <v>381</v>
      </c>
      <c r="C74" s="113" t="s">
        <v>383</v>
      </c>
      <c r="D74" s="114">
        <v>300</v>
      </c>
      <c r="E74" s="112" t="s">
        <v>107</v>
      </c>
      <c r="F74" s="115"/>
      <c r="G74" s="115"/>
      <c r="H74" s="115"/>
      <c r="I74" s="115"/>
    </row>
    <row r="75" spans="1:9" x14ac:dyDescent="0.25">
      <c r="A75" s="208"/>
      <c r="B75" s="209"/>
      <c r="C75" s="210"/>
      <c r="D75" s="211"/>
      <c r="E75" s="209"/>
      <c r="F75" s="212"/>
      <c r="G75" s="212"/>
      <c r="H75" s="212"/>
      <c r="I75" s="212"/>
    </row>
    <row r="76" spans="1:9" x14ac:dyDescent="0.25">
      <c r="A76" s="191"/>
      <c r="B76" s="190"/>
      <c r="C76" s="194" t="s">
        <v>30</v>
      </c>
      <c r="D76" s="204"/>
      <c r="E76" s="190"/>
      <c r="F76" s="202"/>
      <c r="G76" s="202"/>
      <c r="H76" s="202"/>
      <c r="I76" s="202"/>
    </row>
    <row r="77" spans="1:9" x14ac:dyDescent="0.25">
      <c r="A77" s="193"/>
      <c r="B77" s="112"/>
      <c r="C77" s="113"/>
      <c r="D77" s="114"/>
      <c r="E77" s="112"/>
      <c r="F77" s="115"/>
      <c r="G77" s="115"/>
      <c r="H77" s="115"/>
      <c r="I77" s="115"/>
    </row>
    <row r="78" spans="1:9" x14ac:dyDescent="0.25">
      <c r="A78" s="193"/>
      <c r="B78" s="112"/>
      <c r="C78" s="194" t="s">
        <v>384</v>
      </c>
      <c r="D78" s="114"/>
      <c r="E78" s="112"/>
      <c r="F78" s="115"/>
      <c r="G78" s="115"/>
      <c r="H78" s="115"/>
      <c r="I78" s="115"/>
    </row>
    <row r="79" spans="1:9" ht="30" x14ac:dyDescent="0.25">
      <c r="A79" s="191" t="s">
        <v>16</v>
      </c>
      <c r="B79" s="190" t="s">
        <v>17</v>
      </c>
      <c r="C79" s="194" t="s">
        <v>18</v>
      </c>
      <c r="D79" s="204" t="s">
        <v>19</v>
      </c>
      <c r="E79" s="190" t="s">
        <v>20</v>
      </c>
      <c r="F79" s="202" t="s">
        <v>21</v>
      </c>
      <c r="G79" s="202" t="s">
        <v>22</v>
      </c>
      <c r="H79" s="202" t="s">
        <v>23</v>
      </c>
      <c r="I79" s="202" t="s">
        <v>24</v>
      </c>
    </row>
    <row r="80" spans="1:9" x14ac:dyDescent="0.25">
      <c r="A80" s="205"/>
      <c r="B80" s="206"/>
      <c r="C80" s="197"/>
      <c r="D80" s="207"/>
      <c r="E80" s="206"/>
      <c r="F80" s="201"/>
      <c r="G80" s="201"/>
      <c r="H80" s="201"/>
      <c r="I80" s="201"/>
    </row>
    <row r="81" spans="1:9" ht="90" x14ac:dyDescent="0.25">
      <c r="A81" s="193">
        <v>1</v>
      </c>
      <c r="B81" s="112" t="s">
        <v>385</v>
      </c>
      <c r="C81" s="113" t="s">
        <v>386</v>
      </c>
      <c r="D81" s="114">
        <v>50</v>
      </c>
      <c r="E81" s="112" t="s">
        <v>109</v>
      </c>
      <c r="F81" s="115"/>
      <c r="G81" s="115"/>
      <c r="H81" s="115"/>
      <c r="I81" s="115"/>
    </row>
    <row r="82" spans="1:9" ht="120" x14ac:dyDescent="0.25">
      <c r="A82" s="193">
        <v>2</v>
      </c>
      <c r="B82" s="112" t="s">
        <v>387</v>
      </c>
      <c r="C82" s="113" t="s">
        <v>388</v>
      </c>
      <c r="D82" s="114">
        <v>210</v>
      </c>
      <c r="E82" s="112" t="s">
        <v>109</v>
      </c>
      <c r="F82" s="115"/>
      <c r="G82" s="115"/>
      <c r="H82" s="115"/>
      <c r="I82" s="115"/>
    </row>
    <row r="83" spans="1:9" ht="120" x14ac:dyDescent="0.25">
      <c r="A83" s="193">
        <v>3</v>
      </c>
      <c r="B83" s="112" t="s">
        <v>389</v>
      </c>
      <c r="C83" s="113" t="s">
        <v>390</v>
      </c>
      <c r="D83" s="114">
        <v>600</v>
      </c>
      <c r="E83" s="112" t="s">
        <v>109</v>
      </c>
      <c r="F83" s="115"/>
      <c r="G83" s="115"/>
      <c r="H83" s="115"/>
      <c r="I83" s="115"/>
    </row>
    <row r="84" spans="1:9" ht="120" x14ac:dyDescent="0.25">
      <c r="A84" s="193">
        <v>4</v>
      </c>
      <c r="B84" s="112" t="s">
        <v>414</v>
      </c>
      <c r="C84" s="113" t="s">
        <v>415</v>
      </c>
      <c r="D84" s="114">
        <v>50</v>
      </c>
      <c r="E84" s="112" t="s">
        <v>109</v>
      </c>
      <c r="F84" s="115"/>
      <c r="G84" s="115"/>
      <c r="H84" s="115"/>
      <c r="I84" s="115"/>
    </row>
    <row r="85" spans="1:9" ht="120" x14ac:dyDescent="0.25">
      <c r="A85" s="193">
        <v>5</v>
      </c>
      <c r="B85" s="112" t="s">
        <v>391</v>
      </c>
      <c r="C85" s="113" t="s">
        <v>392</v>
      </c>
      <c r="D85" s="114">
        <v>3100</v>
      </c>
      <c r="E85" s="112" t="s">
        <v>109</v>
      </c>
      <c r="F85" s="115"/>
      <c r="G85" s="115"/>
      <c r="H85" s="115"/>
      <c r="I85" s="115"/>
    </row>
    <row r="86" spans="1:9" ht="120" x14ac:dyDescent="0.25">
      <c r="A86" s="193">
        <v>6</v>
      </c>
      <c r="B86" s="112" t="s">
        <v>393</v>
      </c>
      <c r="C86" s="113" t="s">
        <v>394</v>
      </c>
      <c r="D86" s="114">
        <v>900</v>
      </c>
      <c r="E86" s="112" t="s">
        <v>109</v>
      </c>
      <c r="F86" s="115"/>
      <c r="G86" s="115"/>
      <c r="H86" s="115"/>
      <c r="I86" s="115"/>
    </row>
    <row r="87" spans="1:9" ht="75" x14ac:dyDescent="0.25">
      <c r="A87" s="193">
        <v>7</v>
      </c>
      <c r="B87" s="112" t="s">
        <v>965</v>
      </c>
      <c r="C87" s="113" t="s">
        <v>966</v>
      </c>
      <c r="D87" s="114">
        <v>100</v>
      </c>
      <c r="E87" s="112" t="s">
        <v>29</v>
      </c>
      <c r="F87" s="115"/>
      <c r="G87" s="115"/>
      <c r="H87" s="115"/>
      <c r="I87" s="115"/>
    </row>
    <row r="88" spans="1:9" ht="75" x14ac:dyDescent="0.25">
      <c r="A88" s="193">
        <v>8</v>
      </c>
      <c r="B88" s="112" t="s">
        <v>967</v>
      </c>
      <c r="C88" s="113" t="s">
        <v>968</v>
      </c>
      <c r="D88" s="114">
        <v>100</v>
      </c>
      <c r="E88" s="112" t="s">
        <v>29</v>
      </c>
      <c r="F88" s="115"/>
      <c r="G88" s="115"/>
      <c r="H88" s="115"/>
      <c r="I88" s="115"/>
    </row>
    <row r="89" spans="1:9" ht="135" x14ac:dyDescent="0.25">
      <c r="A89" s="193">
        <v>9</v>
      </c>
      <c r="B89" s="112" t="s">
        <v>969</v>
      </c>
      <c r="C89" s="113" t="s">
        <v>970</v>
      </c>
      <c r="D89" s="114">
        <v>40</v>
      </c>
      <c r="E89" s="112" t="s">
        <v>29</v>
      </c>
      <c r="F89" s="115"/>
      <c r="G89" s="115"/>
      <c r="H89" s="115"/>
      <c r="I89" s="115"/>
    </row>
    <row r="90" spans="1:9" ht="120" x14ac:dyDescent="0.25">
      <c r="A90" s="193">
        <v>10</v>
      </c>
      <c r="B90" s="112" t="s">
        <v>971</v>
      </c>
      <c r="C90" s="113" t="s">
        <v>972</v>
      </c>
      <c r="D90" s="114">
        <v>100</v>
      </c>
      <c r="E90" s="112" t="s">
        <v>29</v>
      </c>
      <c r="F90" s="115"/>
      <c r="G90" s="115"/>
      <c r="H90" s="115"/>
      <c r="I90" s="115"/>
    </row>
    <row r="91" spans="1:9" x14ac:dyDescent="0.25">
      <c r="A91" s="208"/>
      <c r="B91" s="209"/>
      <c r="C91" s="210"/>
      <c r="D91" s="211"/>
      <c r="E91" s="209"/>
      <c r="F91" s="212"/>
      <c r="G91" s="212"/>
      <c r="H91" s="212"/>
      <c r="I91" s="212"/>
    </row>
    <row r="92" spans="1:9" x14ac:dyDescent="0.25">
      <c r="A92" s="191"/>
      <c r="B92" s="190"/>
      <c r="C92" s="194" t="s">
        <v>30</v>
      </c>
      <c r="D92" s="204"/>
      <c r="E92" s="190"/>
      <c r="F92" s="202"/>
      <c r="G92" s="202"/>
      <c r="H92" s="202"/>
      <c r="I92" s="202"/>
    </row>
    <row r="93" spans="1:9" x14ac:dyDescent="0.25">
      <c r="A93" s="193"/>
      <c r="B93" s="112"/>
      <c r="C93" s="113"/>
      <c r="D93" s="114"/>
      <c r="E93" s="112"/>
      <c r="F93" s="115"/>
      <c r="G93" s="115"/>
      <c r="H93" s="115"/>
      <c r="I93" s="115"/>
    </row>
    <row r="94" spans="1:9" x14ac:dyDescent="0.25">
      <c r="A94" s="193"/>
      <c r="B94" s="112"/>
      <c r="C94" s="271" t="s">
        <v>395</v>
      </c>
      <c r="D94" s="271"/>
      <c r="E94" s="271"/>
      <c r="F94" s="271"/>
      <c r="G94" s="115"/>
      <c r="H94" s="115"/>
      <c r="I94" s="115"/>
    </row>
    <row r="95" spans="1:9" ht="30" x14ac:dyDescent="0.25">
      <c r="A95" s="191" t="s">
        <v>16</v>
      </c>
      <c r="B95" s="190" t="s">
        <v>17</v>
      </c>
      <c r="C95" s="194" t="s">
        <v>18</v>
      </c>
      <c r="D95" s="204" t="s">
        <v>19</v>
      </c>
      <c r="E95" s="190" t="s">
        <v>20</v>
      </c>
      <c r="F95" s="202" t="s">
        <v>21</v>
      </c>
      <c r="G95" s="202" t="s">
        <v>22</v>
      </c>
      <c r="H95" s="202" t="s">
        <v>23</v>
      </c>
      <c r="I95" s="202" t="s">
        <v>24</v>
      </c>
    </row>
    <row r="96" spans="1:9" x14ac:dyDescent="0.25">
      <c r="A96" s="205"/>
      <c r="B96" s="206"/>
      <c r="C96" s="197"/>
      <c r="D96" s="207"/>
      <c r="E96" s="206"/>
      <c r="F96" s="201"/>
      <c r="G96" s="201"/>
      <c r="H96" s="201"/>
      <c r="I96" s="201"/>
    </row>
    <row r="97" spans="1:9" ht="165" x14ac:dyDescent="0.25">
      <c r="A97" s="193">
        <v>1</v>
      </c>
      <c r="B97" s="112" t="s">
        <v>396</v>
      </c>
      <c r="C97" s="113" t="s">
        <v>913</v>
      </c>
      <c r="D97" s="114">
        <v>1</v>
      </c>
      <c r="E97" s="112" t="s">
        <v>28</v>
      </c>
      <c r="F97" s="115"/>
      <c r="G97" s="115"/>
      <c r="H97" s="115"/>
      <c r="I97" s="115"/>
    </row>
    <row r="98" spans="1:9" ht="135" x14ac:dyDescent="0.25">
      <c r="A98" s="193">
        <v>2</v>
      </c>
      <c r="B98" s="112" t="s">
        <v>914</v>
      </c>
      <c r="C98" s="113" t="s">
        <v>992</v>
      </c>
      <c r="D98" s="114">
        <v>9</v>
      </c>
      <c r="E98" s="112" t="s">
        <v>107</v>
      </c>
      <c r="F98" s="115"/>
      <c r="G98" s="115"/>
      <c r="H98" s="115"/>
      <c r="I98" s="115"/>
    </row>
    <row r="99" spans="1:9" ht="120" x14ac:dyDescent="0.25">
      <c r="A99" s="193">
        <v>3</v>
      </c>
      <c r="B99" s="112" t="s">
        <v>915</v>
      </c>
      <c r="C99" s="113" t="s">
        <v>916</v>
      </c>
      <c r="D99" s="114">
        <v>1</v>
      </c>
      <c r="E99" s="112" t="s">
        <v>107</v>
      </c>
      <c r="F99" s="115"/>
      <c r="G99" s="115"/>
      <c r="H99" s="115"/>
      <c r="I99" s="115"/>
    </row>
    <row r="100" spans="1:9" ht="90" x14ac:dyDescent="0.25">
      <c r="A100" s="193">
        <v>4</v>
      </c>
      <c r="B100" s="112" t="s">
        <v>917</v>
      </c>
      <c r="C100" s="113" t="s">
        <v>991</v>
      </c>
      <c r="D100" s="114">
        <v>58</v>
      </c>
      <c r="E100" s="112" t="s">
        <v>28</v>
      </c>
      <c r="F100" s="115"/>
      <c r="G100" s="115"/>
      <c r="H100" s="115"/>
      <c r="I100" s="115"/>
    </row>
    <row r="101" spans="1:9" ht="90" x14ac:dyDescent="0.25">
      <c r="A101" s="193">
        <v>5</v>
      </c>
      <c r="B101" s="112" t="s">
        <v>918</v>
      </c>
      <c r="C101" s="113" t="s">
        <v>990</v>
      </c>
      <c r="D101" s="114">
        <v>8</v>
      </c>
      <c r="E101" s="112" t="s">
        <v>28</v>
      </c>
      <c r="F101" s="115"/>
      <c r="G101" s="115"/>
      <c r="H101" s="115"/>
      <c r="I101" s="115"/>
    </row>
    <row r="102" spans="1:9" ht="90" x14ac:dyDescent="0.25">
      <c r="A102" s="193">
        <v>6</v>
      </c>
      <c r="B102" s="112" t="s">
        <v>919</v>
      </c>
      <c r="C102" s="113" t="s">
        <v>922</v>
      </c>
      <c r="D102" s="114">
        <v>6</v>
      </c>
      <c r="E102" s="112" t="s">
        <v>28</v>
      </c>
      <c r="F102" s="115"/>
      <c r="G102" s="115"/>
      <c r="H102" s="115"/>
      <c r="I102" s="115"/>
    </row>
    <row r="103" spans="1:9" ht="90" x14ac:dyDescent="0.25">
      <c r="A103" s="193">
        <v>7</v>
      </c>
      <c r="B103" s="112" t="s">
        <v>920</v>
      </c>
      <c r="C103" s="113" t="s">
        <v>921</v>
      </c>
      <c r="D103" s="114">
        <v>3</v>
      </c>
      <c r="E103" s="112" t="s">
        <v>28</v>
      </c>
      <c r="F103" s="115"/>
      <c r="G103" s="115"/>
      <c r="H103" s="115"/>
      <c r="I103" s="115"/>
    </row>
    <row r="104" spans="1:9" ht="90" x14ac:dyDescent="0.25">
      <c r="A104" s="193">
        <v>8</v>
      </c>
      <c r="B104" s="112" t="s">
        <v>929</v>
      </c>
      <c r="C104" s="113" t="s">
        <v>930</v>
      </c>
      <c r="D104" s="114">
        <v>1</v>
      </c>
      <c r="E104" s="112" t="s">
        <v>28</v>
      </c>
      <c r="F104" s="115"/>
      <c r="G104" s="115"/>
      <c r="H104" s="115"/>
      <c r="I104" s="115"/>
    </row>
    <row r="105" spans="1:9" ht="105" x14ac:dyDescent="0.25">
      <c r="A105" s="193">
        <v>9</v>
      </c>
      <c r="B105" s="112" t="s">
        <v>923</v>
      </c>
      <c r="C105" s="113" t="s">
        <v>924</v>
      </c>
      <c r="D105" s="114">
        <v>8</v>
      </c>
      <c r="E105" s="112" t="s">
        <v>28</v>
      </c>
      <c r="F105" s="115"/>
      <c r="G105" s="115"/>
      <c r="H105" s="115"/>
      <c r="I105" s="115"/>
    </row>
    <row r="106" spans="1:9" ht="90" x14ac:dyDescent="0.25">
      <c r="A106" s="193">
        <v>10</v>
      </c>
      <c r="B106" s="112" t="s">
        <v>927</v>
      </c>
      <c r="C106" s="113" t="s">
        <v>928</v>
      </c>
      <c r="D106" s="114">
        <v>3</v>
      </c>
      <c r="E106" s="112" t="s">
        <v>28</v>
      </c>
      <c r="F106" s="115"/>
      <c r="G106" s="115"/>
      <c r="H106" s="115"/>
      <c r="I106" s="115"/>
    </row>
    <row r="107" spans="1:9" ht="75" x14ac:dyDescent="0.25">
      <c r="A107" s="193">
        <v>11</v>
      </c>
      <c r="B107" s="112" t="s">
        <v>925</v>
      </c>
      <c r="C107" s="113" t="s">
        <v>926</v>
      </c>
      <c r="D107" s="114">
        <v>30</v>
      </c>
      <c r="E107" s="112" t="s">
        <v>28</v>
      </c>
      <c r="F107" s="115"/>
      <c r="G107" s="115"/>
      <c r="H107" s="115"/>
      <c r="I107" s="115"/>
    </row>
    <row r="108" spans="1:9" ht="105" x14ac:dyDescent="0.25">
      <c r="A108" s="193">
        <v>12</v>
      </c>
      <c r="B108" s="112" t="s">
        <v>931</v>
      </c>
      <c r="C108" s="113" t="s">
        <v>932</v>
      </c>
      <c r="D108" s="114">
        <v>1</v>
      </c>
      <c r="E108" s="112" t="s">
        <v>28</v>
      </c>
      <c r="F108" s="115"/>
      <c r="G108" s="115"/>
      <c r="H108" s="115"/>
      <c r="I108" s="115"/>
    </row>
    <row r="109" spans="1:9" ht="90" x14ac:dyDescent="0.25">
      <c r="A109" s="193">
        <v>13</v>
      </c>
      <c r="B109" s="112" t="s">
        <v>933</v>
      </c>
      <c r="C109" s="113" t="s">
        <v>934</v>
      </c>
      <c r="D109" s="114">
        <v>1</v>
      </c>
      <c r="E109" s="112" t="s">
        <v>28</v>
      </c>
      <c r="F109" s="115"/>
      <c r="G109" s="115"/>
      <c r="H109" s="115"/>
      <c r="I109" s="115"/>
    </row>
    <row r="110" spans="1:9" ht="60" x14ac:dyDescent="0.25">
      <c r="A110" s="193">
        <v>14</v>
      </c>
      <c r="B110" s="112" t="s">
        <v>935</v>
      </c>
      <c r="C110" s="113" t="s">
        <v>936</v>
      </c>
      <c r="D110" s="114">
        <v>3</v>
      </c>
      <c r="E110" s="112" t="s">
        <v>28</v>
      </c>
      <c r="F110" s="115"/>
      <c r="G110" s="115"/>
      <c r="H110" s="115"/>
      <c r="I110" s="115"/>
    </row>
    <row r="111" spans="1:9" ht="90" x14ac:dyDescent="0.25">
      <c r="A111" s="193">
        <v>15</v>
      </c>
      <c r="B111" s="112" t="s">
        <v>937</v>
      </c>
      <c r="C111" s="113" t="s">
        <v>938</v>
      </c>
      <c r="D111" s="114">
        <v>1</v>
      </c>
      <c r="E111" s="112" t="s">
        <v>28</v>
      </c>
      <c r="F111" s="115"/>
      <c r="G111" s="115"/>
      <c r="H111" s="115"/>
      <c r="I111" s="115"/>
    </row>
    <row r="112" spans="1:9" ht="60" x14ac:dyDescent="0.25">
      <c r="A112" s="193">
        <v>16</v>
      </c>
      <c r="B112" s="112" t="s">
        <v>939</v>
      </c>
      <c r="C112" s="113" t="s">
        <v>941</v>
      </c>
      <c r="D112" s="114">
        <v>1</v>
      </c>
      <c r="E112" s="112" t="s">
        <v>28</v>
      </c>
      <c r="F112" s="115"/>
      <c r="G112" s="115"/>
      <c r="H112" s="115"/>
      <c r="I112" s="115"/>
    </row>
    <row r="113" spans="1:9" ht="60" x14ac:dyDescent="0.25">
      <c r="A113" s="193">
        <v>17</v>
      </c>
      <c r="B113" s="112" t="s">
        <v>940</v>
      </c>
      <c r="C113" s="113" t="s">
        <v>942</v>
      </c>
      <c r="D113" s="114">
        <v>2</v>
      </c>
      <c r="E113" s="112" t="s">
        <v>28</v>
      </c>
      <c r="F113" s="115"/>
      <c r="G113" s="115"/>
      <c r="H113" s="115"/>
      <c r="I113" s="115"/>
    </row>
    <row r="114" spans="1:9" ht="60" x14ac:dyDescent="0.25">
      <c r="A114" s="193">
        <v>18</v>
      </c>
      <c r="B114" s="112" t="s">
        <v>943</v>
      </c>
      <c r="C114" s="113" t="s">
        <v>944</v>
      </c>
      <c r="D114" s="114">
        <v>1</v>
      </c>
      <c r="E114" s="112" t="s">
        <v>28</v>
      </c>
      <c r="F114" s="115"/>
      <c r="G114" s="115"/>
      <c r="H114" s="115"/>
      <c r="I114" s="115"/>
    </row>
    <row r="115" spans="1:9" ht="120" x14ac:dyDescent="0.25">
      <c r="A115" s="193">
        <v>19</v>
      </c>
      <c r="B115" s="112" t="s">
        <v>945</v>
      </c>
      <c r="C115" s="113" t="s">
        <v>946</v>
      </c>
      <c r="D115" s="114">
        <v>15</v>
      </c>
      <c r="E115" s="112" t="s">
        <v>29</v>
      </c>
      <c r="F115" s="115"/>
      <c r="G115" s="115"/>
      <c r="H115" s="115"/>
      <c r="I115" s="115"/>
    </row>
    <row r="116" spans="1:9" ht="120" x14ac:dyDescent="0.25">
      <c r="A116" s="193">
        <v>20</v>
      </c>
      <c r="B116" s="112" t="s">
        <v>951</v>
      </c>
      <c r="C116" s="113" t="s">
        <v>952</v>
      </c>
      <c r="D116" s="114">
        <v>10</v>
      </c>
      <c r="E116" s="112" t="s">
        <v>29</v>
      </c>
      <c r="F116" s="115"/>
      <c r="G116" s="115"/>
      <c r="H116" s="115"/>
      <c r="I116" s="115"/>
    </row>
    <row r="117" spans="1:9" ht="120" x14ac:dyDescent="0.25">
      <c r="A117" s="193">
        <v>21</v>
      </c>
      <c r="B117" s="112" t="s">
        <v>953</v>
      </c>
      <c r="C117" s="113" t="s">
        <v>954</v>
      </c>
      <c r="D117" s="114">
        <v>10</v>
      </c>
      <c r="E117" s="112" t="s">
        <v>29</v>
      </c>
      <c r="F117" s="115"/>
      <c r="G117" s="115"/>
      <c r="H117" s="115"/>
      <c r="I117" s="115"/>
    </row>
    <row r="118" spans="1:9" ht="60" x14ac:dyDescent="0.25">
      <c r="A118" s="193">
        <v>22</v>
      </c>
      <c r="B118" s="112" t="s">
        <v>947</v>
      </c>
      <c r="C118" s="113" t="s">
        <v>948</v>
      </c>
      <c r="D118" s="114">
        <v>100</v>
      </c>
      <c r="E118" s="112" t="s">
        <v>28</v>
      </c>
      <c r="F118" s="115"/>
      <c r="G118" s="115"/>
      <c r="H118" s="115"/>
      <c r="I118" s="115"/>
    </row>
    <row r="119" spans="1:9" ht="60" x14ac:dyDescent="0.25">
      <c r="A119" s="193">
        <v>23</v>
      </c>
      <c r="B119" s="112" t="s">
        <v>949</v>
      </c>
      <c r="C119" s="113" t="s">
        <v>950</v>
      </c>
      <c r="D119" s="114">
        <v>30</v>
      </c>
      <c r="E119" s="112" t="s">
        <v>28</v>
      </c>
      <c r="F119" s="115"/>
      <c r="G119" s="115"/>
      <c r="H119" s="115"/>
      <c r="I119" s="115"/>
    </row>
    <row r="120" spans="1:9" ht="60" x14ac:dyDescent="0.25">
      <c r="A120" s="193">
        <v>24</v>
      </c>
      <c r="B120" s="112" t="s">
        <v>955</v>
      </c>
      <c r="C120" s="113" t="s">
        <v>956</v>
      </c>
      <c r="D120" s="114">
        <v>30</v>
      </c>
      <c r="E120" s="112" t="s">
        <v>28</v>
      </c>
      <c r="F120" s="115"/>
      <c r="G120" s="115"/>
      <c r="H120" s="115"/>
      <c r="I120" s="115"/>
    </row>
    <row r="121" spans="1:9" ht="60" x14ac:dyDescent="0.25">
      <c r="A121" s="193">
        <v>25</v>
      </c>
      <c r="B121" s="112" t="s">
        <v>957</v>
      </c>
      <c r="C121" s="113" t="s">
        <v>958</v>
      </c>
      <c r="D121" s="114">
        <v>6</v>
      </c>
      <c r="E121" s="112" t="s">
        <v>29</v>
      </c>
      <c r="F121" s="115"/>
      <c r="G121" s="115"/>
      <c r="H121" s="115"/>
      <c r="I121" s="115"/>
    </row>
    <row r="122" spans="1:9" ht="105" x14ac:dyDescent="0.25">
      <c r="A122" s="193">
        <v>26</v>
      </c>
      <c r="B122" s="112" t="s">
        <v>959</v>
      </c>
      <c r="C122" s="113" t="s">
        <v>960</v>
      </c>
      <c r="D122" s="114">
        <v>6</v>
      </c>
      <c r="E122" s="112" t="s">
        <v>28</v>
      </c>
      <c r="F122" s="115"/>
      <c r="G122" s="115"/>
      <c r="H122" s="115"/>
      <c r="I122" s="115"/>
    </row>
    <row r="123" spans="1:9" ht="105" x14ac:dyDescent="0.25">
      <c r="A123" s="193">
        <v>27</v>
      </c>
      <c r="B123" s="112" t="s">
        <v>961</v>
      </c>
      <c r="C123" s="113" t="s">
        <v>962</v>
      </c>
      <c r="D123" s="114">
        <v>3</v>
      </c>
      <c r="E123" s="112" t="s">
        <v>28</v>
      </c>
      <c r="F123" s="115"/>
      <c r="G123" s="115"/>
      <c r="H123" s="115"/>
      <c r="I123" s="115"/>
    </row>
    <row r="124" spans="1:9" ht="105" x14ac:dyDescent="0.25">
      <c r="A124" s="193">
        <v>28</v>
      </c>
      <c r="B124" s="112" t="s">
        <v>963</v>
      </c>
      <c r="C124" s="113" t="s">
        <v>964</v>
      </c>
      <c r="D124" s="114">
        <v>3</v>
      </c>
      <c r="E124" s="112" t="s">
        <v>28</v>
      </c>
      <c r="F124" s="115"/>
      <c r="G124" s="115"/>
      <c r="H124" s="115"/>
      <c r="I124" s="115"/>
    </row>
    <row r="125" spans="1:9" x14ac:dyDescent="0.25">
      <c r="A125" s="208"/>
      <c r="B125" s="209"/>
      <c r="C125" s="210"/>
      <c r="D125" s="211"/>
      <c r="E125" s="209"/>
      <c r="F125" s="212"/>
      <c r="G125" s="212"/>
      <c r="H125" s="212"/>
      <c r="I125" s="212"/>
    </row>
    <row r="126" spans="1:9" x14ac:dyDescent="0.25">
      <c r="A126" s="191"/>
      <c r="B126" s="190"/>
      <c r="C126" s="194" t="s">
        <v>30</v>
      </c>
      <c r="D126" s="204"/>
      <c r="E126" s="190"/>
      <c r="F126" s="202"/>
      <c r="G126" s="202"/>
      <c r="H126" s="202"/>
      <c r="I126" s="202"/>
    </row>
    <row r="127" spans="1:9" x14ac:dyDescent="0.25">
      <c r="A127" s="193"/>
      <c r="B127" s="112"/>
      <c r="C127" s="113"/>
      <c r="D127" s="114"/>
      <c r="E127" s="112"/>
      <c r="F127" s="115"/>
      <c r="G127" s="115"/>
      <c r="H127" s="115"/>
      <c r="I127" s="115"/>
    </row>
    <row r="128" spans="1:9" x14ac:dyDescent="0.25">
      <c r="A128" s="193"/>
      <c r="B128" s="112"/>
      <c r="C128" s="194" t="s">
        <v>397</v>
      </c>
      <c r="D128" s="114"/>
      <c r="E128" s="112"/>
      <c r="F128" s="115"/>
      <c r="G128" s="115"/>
      <c r="H128" s="115"/>
      <c r="I128" s="115"/>
    </row>
    <row r="129" spans="1:256" ht="30" x14ac:dyDescent="0.25">
      <c r="A129" s="191" t="s">
        <v>16</v>
      </c>
      <c r="B129" s="190" t="s">
        <v>17</v>
      </c>
      <c r="C129" s="194" t="s">
        <v>18</v>
      </c>
      <c r="D129" s="204" t="s">
        <v>19</v>
      </c>
      <c r="E129" s="190" t="s">
        <v>20</v>
      </c>
      <c r="F129" s="202" t="s">
        <v>21</v>
      </c>
      <c r="G129" s="202" t="s">
        <v>22</v>
      </c>
      <c r="H129" s="202" t="s">
        <v>23</v>
      </c>
      <c r="I129" s="202" t="s">
        <v>24</v>
      </c>
    </row>
    <row r="130" spans="1:256" x14ac:dyDescent="0.25">
      <c r="A130" s="205"/>
      <c r="B130" s="206"/>
      <c r="C130" s="197"/>
      <c r="D130" s="207"/>
      <c r="E130" s="206"/>
      <c r="F130" s="201"/>
      <c r="G130" s="201"/>
      <c r="H130" s="201"/>
      <c r="I130" s="201"/>
    </row>
    <row r="131" spans="1:256" ht="75" x14ac:dyDescent="0.25">
      <c r="A131" s="193">
        <v>1</v>
      </c>
      <c r="B131" s="112" t="s">
        <v>398</v>
      </c>
      <c r="C131" s="113" t="s">
        <v>973</v>
      </c>
      <c r="D131" s="114">
        <v>24</v>
      </c>
      <c r="E131" s="112" t="s">
        <v>107</v>
      </c>
      <c r="F131" s="115"/>
      <c r="G131" s="115"/>
      <c r="H131" s="115"/>
      <c r="I131" s="115"/>
    </row>
    <row r="132" spans="1:256" ht="75" x14ac:dyDescent="0.25">
      <c r="A132" s="193">
        <v>2</v>
      </c>
      <c r="B132" s="112" t="s">
        <v>398</v>
      </c>
      <c r="C132" s="113" t="s">
        <v>989</v>
      </c>
      <c r="D132" s="114">
        <v>2</v>
      </c>
      <c r="E132" s="112" t="s">
        <v>107</v>
      </c>
      <c r="F132" s="115"/>
      <c r="G132" s="115"/>
      <c r="H132" s="115"/>
      <c r="I132" s="115"/>
    </row>
    <row r="133" spans="1:256" ht="75" x14ac:dyDescent="0.25">
      <c r="A133" s="193">
        <v>3</v>
      </c>
      <c r="B133" s="112" t="s">
        <v>398</v>
      </c>
      <c r="C133" s="113" t="s">
        <v>974</v>
      </c>
      <c r="D133" s="114">
        <v>22</v>
      </c>
      <c r="E133" s="112" t="s">
        <v>107</v>
      </c>
      <c r="F133" s="115"/>
      <c r="G133" s="115"/>
      <c r="H133" s="115"/>
      <c r="I133" s="115"/>
    </row>
    <row r="134" spans="1:256" ht="75" x14ac:dyDescent="0.25">
      <c r="A134" s="193">
        <v>4</v>
      </c>
      <c r="B134" s="112" t="s">
        <v>398</v>
      </c>
      <c r="C134" s="113" t="s">
        <v>975</v>
      </c>
      <c r="D134" s="114">
        <v>16</v>
      </c>
      <c r="E134" s="112" t="s">
        <v>107</v>
      </c>
      <c r="F134" s="115"/>
      <c r="G134" s="115"/>
      <c r="H134" s="115"/>
      <c r="I134" s="115"/>
    </row>
    <row r="135" spans="1:256" ht="75" x14ac:dyDescent="0.25">
      <c r="A135" s="193">
        <v>5</v>
      </c>
      <c r="B135" s="112" t="s">
        <v>399</v>
      </c>
      <c r="C135" s="113" t="s">
        <v>400</v>
      </c>
      <c r="D135" s="114">
        <v>183</v>
      </c>
      <c r="E135" s="112" t="s">
        <v>107</v>
      </c>
      <c r="F135" s="115"/>
      <c r="G135" s="115"/>
      <c r="H135" s="115"/>
      <c r="I135" s="115"/>
    </row>
    <row r="136" spans="1:256" s="177" customFormat="1" ht="60" x14ac:dyDescent="0.25">
      <c r="A136" s="193">
        <v>6</v>
      </c>
      <c r="B136" s="155" t="s">
        <v>877</v>
      </c>
      <c r="C136" s="220" t="s">
        <v>996</v>
      </c>
      <c r="D136" s="154">
        <v>20</v>
      </c>
      <c r="E136" s="155" t="s">
        <v>28</v>
      </c>
      <c r="F136" s="221"/>
      <c r="G136" s="221"/>
      <c r="H136" s="221"/>
      <c r="I136" s="221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5"/>
      <c r="EN136" s="155"/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5"/>
      <c r="FC136" s="155"/>
      <c r="FD136" s="155"/>
      <c r="FE136" s="155"/>
      <c r="FF136" s="155"/>
      <c r="FG136" s="155"/>
      <c r="FH136" s="155"/>
      <c r="FI136" s="155"/>
      <c r="FJ136" s="155"/>
      <c r="FK136" s="155"/>
      <c r="FL136" s="155"/>
      <c r="FM136" s="155"/>
      <c r="FN136" s="155"/>
      <c r="FO136" s="155"/>
      <c r="FP136" s="155"/>
      <c r="FQ136" s="155"/>
      <c r="FR136" s="155"/>
      <c r="FS136" s="155"/>
      <c r="FT136" s="155"/>
      <c r="FU136" s="155"/>
      <c r="FV136" s="155"/>
      <c r="FW136" s="155"/>
      <c r="FX136" s="155"/>
      <c r="FY136" s="155"/>
      <c r="FZ136" s="155"/>
      <c r="GA136" s="155"/>
      <c r="GB136" s="155"/>
      <c r="GC136" s="155"/>
      <c r="GD136" s="155"/>
      <c r="GE136" s="155"/>
      <c r="GF136" s="155"/>
      <c r="GG136" s="155"/>
      <c r="GH136" s="155"/>
      <c r="GI136" s="155"/>
      <c r="GJ136" s="155"/>
      <c r="GK136" s="155"/>
      <c r="GL136" s="155"/>
      <c r="GM136" s="155"/>
      <c r="GN136" s="155"/>
      <c r="GO136" s="155"/>
      <c r="GP136" s="155"/>
      <c r="GQ136" s="155"/>
      <c r="GR136" s="155"/>
      <c r="GS136" s="155"/>
      <c r="GT136" s="155"/>
      <c r="GU136" s="155"/>
      <c r="GV136" s="155"/>
      <c r="GW136" s="155"/>
      <c r="GX136" s="155"/>
      <c r="GY136" s="155"/>
      <c r="GZ136" s="155"/>
      <c r="HA136" s="155"/>
      <c r="HB136" s="155"/>
      <c r="HC136" s="155"/>
      <c r="HD136" s="155"/>
      <c r="HE136" s="155"/>
      <c r="HF136" s="155"/>
      <c r="HG136" s="155"/>
      <c r="HH136" s="155"/>
      <c r="HI136" s="155"/>
      <c r="HJ136" s="155"/>
      <c r="HK136" s="155"/>
      <c r="HL136" s="155"/>
      <c r="HM136" s="155"/>
      <c r="HN136" s="155"/>
      <c r="HO136" s="155"/>
      <c r="HP136" s="155"/>
      <c r="HQ136" s="155"/>
      <c r="HR136" s="155"/>
      <c r="HS136" s="155"/>
      <c r="HT136" s="155"/>
      <c r="HU136" s="155"/>
      <c r="HV136" s="155"/>
      <c r="HW136" s="155"/>
      <c r="HX136" s="155"/>
      <c r="HY136" s="155"/>
      <c r="HZ136" s="155"/>
      <c r="IA136" s="155"/>
      <c r="IB136" s="155"/>
      <c r="IC136" s="155"/>
      <c r="ID136" s="155"/>
      <c r="IE136" s="155"/>
      <c r="IF136" s="155"/>
      <c r="IG136" s="155"/>
      <c r="IH136" s="155"/>
      <c r="II136" s="155"/>
      <c r="IJ136" s="155"/>
      <c r="IK136" s="155"/>
      <c r="IL136" s="155"/>
      <c r="IM136" s="155"/>
      <c r="IN136" s="155"/>
      <c r="IO136" s="155"/>
      <c r="IP136" s="155"/>
      <c r="IQ136" s="155"/>
      <c r="IR136" s="155"/>
      <c r="IS136" s="155"/>
      <c r="IT136" s="155"/>
      <c r="IU136" s="155"/>
      <c r="IV136" s="155"/>
    </row>
    <row r="137" spans="1:256" ht="45" x14ac:dyDescent="0.25">
      <c r="A137" s="193">
        <v>7</v>
      </c>
      <c r="B137" s="112" t="s">
        <v>401</v>
      </c>
      <c r="C137" s="113" t="s">
        <v>402</v>
      </c>
      <c r="D137" s="114">
        <v>1</v>
      </c>
      <c r="E137" s="112" t="s">
        <v>107</v>
      </c>
      <c r="F137" s="115"/>
      <c r="G137" s="115"/>
      <c r="H137" s="115"/>
      <c r="I137" s="115"/>
    </row>
    <row r="138" spans="1:256" ht="113.25" customHeight="1" x14ac:dyDescent="0.25">
      <c r="A138" s="193">
        <v>8</v>
      </c>
      <c r="B138" s="112" t="s">
        <v>403</v>
      </c>
      <c r="C138" s="113" t="s">
        <v>976</v>
      </c>
      <c r="D138" s="114">
        <v>51</v>
      </c>
      <c r="E138" s="112" t="s">
        <v>28</v>
      </c>
      <c r="F138" s="115"/>
      <c r="G138" s="115"/>
      <c r="H138" s="115"/>
      <c r="I138" s="115"/>
    </row>
    <row r="139" spans="1:256" ht="113.25" customHeight="1" x14ac:dyDescent="0.25">
      <c r="A139" s="193">
        <v>9</v>
      </c>
      <c r="B139" s="112" t="s">
        <v>403</v>
      </c>
      <c r="C139" s="113" t="s">
        <v>977</v>
      </c>
      <c r="D139" s="114">
        <v>30</v>
      </c>
      <c r="E139" s="112" t="s">
        <v>28</v>
      </c>
      <c r="F139" s="115"/>
      <c r="G139" s="115"/>
      <c r="H139" s="115"/>
      <c r="I139" s="115"/>
    </row>
    <row r="140" spans="1:256" ht="113.25" customHeight="1" x14ac:dyDescent="0.25">
      <c r="A140" s="193">
        <v>10</v>
      </c>
      <c r="B140" s="112" t="s">
        <v>404</v>
      </c>
      <c r="C140" s="113" t="s">
        <v>997</v>
      </c>
      <c r="D140" s="114">
        <v>51</v>
      </c>
      <c r="E140" s="112" t="s">
        <v>28</v>
      </c>
      <c r="F140" s="115"/>
      <c r="G140" s="115"/>
      <c r="H140" s="115"/>
      <c r="I140" s="115"/>
    </row>
    <row r="141" spans="1:256" ht="90" x14ac:dyDescent="0.25">
      <c r="A141" s="193">
        <v>11</v>
      </c>
      <c r="B141" s="112" t="s">
        <v>404</v>
      </c>
      <c r="C141" s="113" t="s">
        <v>1016</v>
      </c>
      <c r="D141" s="114">
        <v>10</v>
      </c>
      <c r="E141" s="112" t="s">
        <v>28</v>
      </c>
      <c r="F141" s="115"/>
      <c r="G141" s="115"/>
      <c r="H141" s="115"/>
      <c r="I141" s="115"/>
    </row>
    <row r="142" spans="1:256" ht="45" x14ac:dyDescent="0.25">
      <c r="A142" s="193">
        <v>12</v>
      </c>
      <c r="B142" s="112" t="s">
        <v>404</v>
      </c>
      <c r="C142" s="113" t="s">
        <v>416</v>
      </c>
      <c r="D142" s="114">
        <v>10</v>
      </c>
      <c r="E142" s="112" t="s">
        <v>28</v>
      </c>
      <c r="F142" s="115"/>
      <c r="G142" s="115"/>
      <c r="H142" s="115"/>
      <c r="I142" s="115"/>
    </row>
    <row r="143" spans="1:256" ht="90" x14ac:dyDescent="0.25">
      <c r="A143" s="193">
        <v>13</v>
      </c>
      <c r="B143" s="112" t="s">
        <v>405</v>
      </c>
      <c r="C143" s="113" t="s">
        <v>1029</v>
      </c>
      <c r="D143" s="114">
        <v>15</v>
      </c>
      <c r="E143" s="112" t="s">
        <v>107</v>
      </c>
      <c r="F143" s="115"/>
      <c r="G143" s="115"/>
      <c r="H143" s="115"/>
      <c r="I143" s="115"/>
    </row>
    <row r="144" spans="1:256" ht="75" x14ac:dyDescent="0.25">
      <c r="A144" s="193">
        <v>14</v>
      </c>
      <c r="B144" s="112" t="s">
        <v>983</v>
      </c>
      <c r="C144" s="113" t="s">
        <v>984</v>
      </c>
      <c r="D144" s="114">
        <v>4</v>
      </c>
      <c r="E144" s="112" t="s">
        <v>28</v>
      </c>
      <c r="F144" s="115"/>
      <c r="G144" s="115"/>
      <c r="H144" s="115"/>
      <c r="I144" s="115"/>
    </row>
    <row r="145" spans="1:9" ht="90" x14ac:dyDescent="0.25">
      <c r="A145" s="193">
        <v>15</v>
      </c>
      <c r="B145" s="112" t="s">
        <v>985</v>
      </c>
      <c r="C145" s="113" t="s">
        <v>987</v>
      </c>
      <c r="D145" s="114">
        <v>2</v>
      </c>
      <c r="E145" s="112" t="s">
        <v>28</v>
      </c>
      <c r="F145" s="115"/>
      <c r="G145" s="115"/>
      <c r="H145" s="115"/>
      <c r="I145" s="115"/>
    </row>
    <row r="146" spans="1:9" ht="90" x14ac:dyDescent="0.25">
      <c r="A146" s="193">
        <v>16</v>
      </c>
      <c r="B146" s="112" t="s">
        <v>986</v>
      </c>
      <c r="C146" s="113" t="s">
        <v>988</v>
      </c>
      <c r="D146" s="114">
        <v>2</v>
      </c>
      <c r="E146" s="112" t="s">
        <v>28</v>
      </c>
      <c r="F146" s="115"/>
      <c r="G146" s="115"/>
      <c r="H146" s="115"/>
      <c r="I146" s="115"/>
    </row>
    <row r="147" spans="1:9" ht="60" x14ac:dyDescent="0.25">
      <c r="A147" s="193">
        <v>17</v>
      </c>
      <c r="B147" s="112" t="s">
        <v>1017</v>
      </c>
      <c r="C147" s="113" t="s">
        <v>1018</v>
      </c>
      <c r="D147" s="114">
        <v>1</v>
      </c>
      <c r="E147" s="112" t="s">
        <v>28</v>
      </c>
      <c r="F147" s="115"/>
      <c r="G147" s="115"/>
      <c r="H147" s="115"/>
      <c r="I147" s="115"/>
    </row>
    <row r="148" spans="1:9" ht="45" x14ac:dyDescent="0.25">
      <c r="A148" s="193">
        <v>18</v>
      </c>
      <c r="B148" s="112" t="s">
        <v>981</v>
      </c>
      <c r="C148" s="113" t="s">
        <v>982</v>
      </c>
      <c r="D148" s="114">
        <v>144</v>
      </c>
      <c r="E148" s="112" t="s">
        <v>107</v>
      </c>
      <c r="F148" s="115"/>
      <c r="G148" s="115"/>
      <c r="H148" s="115"/>
      <c r="I148" s="115"/>
    </row>
    <row r="149" spans="1:9" ht="45" x14ac:dyDescent="0.25">
      <c r="A149" s="193">
        <v>19</v>
      </c>
      <c r="B149" s="112" t="s">
        <v>978</v>
      </c>
      <c r="C149" s="113" t="s">
        <v>979</v>
      </c>
      <c r="D149" s="114">
        <v>20</v>
      </c>
      <c r="E149" s="112" t="s">
        <v>107</v>
      </c>
      <c r="F149" s="115"/>
      <c r="G149" s="115"/>
      <c r="H149" s="115"/>
      <c r="I149" s="115"/>
    </row>
    <row r="150" spans="1:9" ht="60" x14ac:dyDescent="0.25">
      <c r="A150" s="193">
        <v>20</v>
      </c>
      <c r="B150" s="112" t="s">
        <v>406</v>
      </c>
      <c r="C150" s="113" t="s">
        <v>980</v>
      </c>
      <c r="D150" s="114">
        <v>102</v>
      </c>
      <c r="E150" s="112" t="s">
        <v>107</v>
      </c>
      <c r="F150" s="115"/>
      <c r="G150" s="115"/>
      <c r="H150" s="115"/>
      <c r="I150" s="115"/>
    </row>
    <row r="151" spans="1:9" x14ac:dyDescent="0.25">
      <c r="A151" s="208"/>
      <c r="B151" s="209"/>
      <c r="C151" s="210"/>
      <c r="D151" s="211"/>
      <c r="E151" s="209"/>
      <c r="F151" s="212"/>
      <c r="G151" s="212"/>
      <c r="H151" s="212"/>
      <c r="I151" s="212"/>
    </row>
    <row r="152" spans="1:9" x14ac:dyDescent="0.25">
      <c r="A152" s="191"/>
      <c r="B152" s="190"/>
      <c r="C152" s="194" t="s">
        <v>30</v>
      </c>
      <c r="D152" s="204"/>
      <c r="E152" s="190"/>
      <c r="F152" s="202"/>
      <c r="G152" s="202"/>
      <c r="H152" s="202"/>
      <c r="I152" s="202"/>
    </row>
    <row r="153" spans="1:9" x14ac:dyDescent="0.25">
      <c r="A153" s="193"/>
      <c r="B153" s="112"/>
      <c r="C153" s="113"/>
      <c r="D153" s="114"/>
      <c r="E153" s="112"/>
      <c r="F153" s="115"/>
      <c r="G153" s="115"/>
      <c r="H153" s="115"/>
      <c r="I153" s="115"/>
    </row>
    <row r="154" spans="1:9" x14ac:dyDescent="0.25">
      <c r="A154" s="193"/>
      <c r="B154" s="112"/>
      <c r="C154" s="194" t="s">
        <v>407</v>
      </c>
      <c r="D154" s="114"/>
      <c r="E154" s="112"/>
      <c r="F154" s="115"/>
      <c r="G154" s="115"/>
      <c r="H154" s="115"/>
      <c r="I154" s="115"/>
    </row>
    <row r="155" spans="1:9" ht="30" x14ac:dyDescent="0.25">
      <c r="A155" s="191" t="s">
        <v>16</v>
      </c>
      <c r="B155" s="190" t="s">
        <v>17</v>
      </c>
      <c r="C155" s="194" t="s">
        <v>18</v>
      </c>
      <c r="D155" s="204" t="s">
        <v>19</v>
      </c>
      <c r="E155" s="190" t="s">
        <v>20</v>
      </c>
      <c r="F155" s="202" t="s">
        <v>21</v>
      </c>
      <c r="G155" s="202" t="s">
        <v>22</v>
      </c>
      <c r="H155" s="202" t="s">
        <v>23</v>
      </c>
      <c r="I155" s="202" t="s">
        <v>24</v>
      </c>
    </row>
    <row r="156" spans="1:9" x14ac:dyDescent="0.25">
      <c r="A156" s="205"/>
      <c r="B156" s="206"/>
      <c r="C156" s="197"/>
      <c r="D156" s="207"/>
      <c r="E156" s="206"/>
      <c r="F156" s="201"/>
      <c r="G156" s="201"/>
      <c r="H156" s="201"/>
      <c r="I156" s="201"/>
    </row>
    <row r="157" spans="1:9" s="155" customFormat="1" ht="60" x14ac:dyDescent="0.25">
      <c r="A157" s="153">
        <v>1</v>
      </c>
      <c r="B157" s="153" t="s">
        <v>768</v>
      </c>
      <c r="C157" s="153" t="s">
        <v>769</v>
      </c>
      <c r="D157" s="154">
        <v>70</v>
      </c>
      <c r="E157" s="153" t="s">
        <v>29</v>
      </c>
      <c r="F157" s="158"/>
      <c r="G157" s="158"/>
      <c r="H157" s="158"/>
      <c r="I157" s="158"/>
    </row>
    <row r="158" spans="1:9" s="155" customFormat="1" ht="45" x14ac:dyDescent="0.25">
      <c r="A158" s="153">
        <v>2</v>
      </c>
      <c r="B158" s="153" t="s">
        <v>768</v>
      </c>
      <c r="C158" s="153" t="s">
        <v>770</v>
      </c>
      <c r="D158" s="154">
        <v>137</v>
      </c>
      <c r="E158" s="153" t="s">
        <v>29</v>
      </c>
      <c r="F158" s="158"/>
      <c r="G158" s="158"/>
      <c r="H158" s="158"/>
      <c r="I158" s="158"/>
    </row>
    <row r="159" spans="1:9" s="155" customFormat="1" ht="45" x14ac:dyDescent="0.25">
      <c r="A159" s="153">
        <v>3</v>
      </c>
      <c r="B159" s="153" t="s">
        <v>771</v>
      </c>
      <c r="C159" s="153" t="s">
        <v>772</v>
      </c>
      <c r="D159" s="154">
        <v>1</v>
      </c>
      <c r="E159" s="153" t="s">
        <v>28</v>
      </c>
      <c r="F159" s="158"/>
      <c r="G159" s="158"/>
      <c r="H159" s="158"/>
      <c r="I159" s="158"/>
    </row>
    <row r="160" spans="1:9" s="155" customFormat="1" ht="48" customHeight="1" x14ac:dyDescent="0.25">
      <c r="A160" s="153">
        <v>4</v>
      </c>
      <c r="B160" s="153" t="s">
        <v>773</v>
      </c>
      <c r="C160" s="156" t="s">
        <v>774</v>
      </c>
      <c r="D160" s="154">
        <v>8</v>
      </c>
      <c r="E160" s="153" t="s">
        <v>28</v>
      </c>
      <c r="F160" s="158"/>
      <c r="G160" s="158"/>
      <c r="H160" s="158"/>
      <c r="I160" s="158"/>
    </row>
    <row r="161" spans="1:9" s="155" customFormat="1" ht="48" customHeight="1" x14ac:dyDescent="0.25">
      <c r="A161" s="153">
        <v>5</v>
      </c>
      <c r="B161" s="153" t="s">
        <v>775</v>
      </c>
      <c r="C161" s="156" t="s">
        <v>776</v>
      </c>
      <c r="D161" s="154">
        <v>40</v>
      </c>
      <c r="E161" s="153" t="s">
        <v>29</v>
      </c>
      <c r="F161" s="158"/>
      <c r="G161" s="158"/>
      <c r="H161" s="158"/>
      <c r="I161" s="158"/>
    </row>
    <row r="162" spans="1:9" s="155" customFormat="1" ht="45" x14ac:dyDescent="0.25">
      <c r="A162" s="153">
        <v>6</v>
      </c>
      <c r="B162" s="153" t="s">
        <v>777</v>
      </c>
      <c r="C162" s="153" t="s">
        <v>778</v>
      </c>
      <c r="D162" s="154">
        <v>1</v>
      </c>
      <c r="E162" s="153" t="s">
        <v>28</v>
      </c>
      <c r="F162" s="158"/>
      <c r="G162" s="158"/>
      <c r="H162" s="158"/>
      <c r="I162" s="158"/>
    </row>
    <row r="163" spans="1:9" s="155" customFormat="1" ht="90" x14ac:dyDescent="0.25">
      <c r="A163" s="153">
        <v>7</v>
      </c>
      <c r="B163" s="153" t="s">
        <v>779</v>
      </c>
      <c r="C163" s="156" t="s">
        <v>780</v>
      </c>
      <c r="D163" s="154">
        <v>12</v>
      </c>
      <c r="E163" s="153" t="s">
        <v>25</v>
      </c>
      <c r="F163" s="158"/>
      <c r="G163" s="158"/>
      <c r="H163" s="158"/>
      <c r="I163" s="158"/>
    </row>
    <row r="164" spans="1:9" s="155" customFormat="1" ht="60" x14ac:dyDescent="0.25">
      <c r="A164" s="153">
        <v>8</v>
      </c>
      <c r="B164" s="153" t="s">
        <v>781</v>
      </c>
      <c r="C164" s="153" t="s">
        <v>782</v>
      </c>
      <c r="D164" s="154">
        <v>200</v>
      </c>
      <c r="E164" s="153" t="s">
        <v>29</v>
      </c>
      <c r="F164" s="158"/>
      <c r="G164" s="158"/>
      <c r="H164" s="158"/>
      <c r="I164" s="158"/>
    </row>
    <row r="165" spans="1:9" s="155" customFormat="1" ht="75" x14ac:dyDescent="0.25">
      <c r="A165" s="153">
        <v>9</v>
      </c>
      <c r="B165" s="153" t="s">
        <v>783</v>
      </c>
      <c r="C165" s="153" t="s">
        <v>784</v>
      </c>
      <c r="D165" s="154">
        <v>1</v>
      </c>
      <c r="E165" s="153" t="s">
        <v>28</v>
      </c>
      <c r="F165" s="158"/>
      <c r="G165" s="158"/>
      <c r="H165" s="158"/>
      <c r="I165" s="158"/>
    </row>
    <row r="166" spans="1:9" s="155" customFormat="1" ht="90" x14ac:dyDescent="0.25">
      <c r="A166" s="153">
        <v>10</v>
      </c>
      <c r="B166" s="153" t="s">
        <v>785</v>
      </c>
      <c r="C166" s="153" t="s">
        <v>786</v>
      </c>
      <c r="D166" s="154">
        <v>1</v>
      </c>
      <c r="E166" s="153" t="s">
        <v>28</v>
      </c>
      <c r="F166" s="158"/>
      <c r="G166" s="158"/>
      <c r="H166" s="158"/>
      <c r="I166" s="158"/>
    </row>
    <row r="167" spans="1:9" s="155" customFormat="1" ht="75" x14ac:dyDescent="0.25">
      <c r="A167" s="153">
        <v>11</v>
      </c>
      <c r="B167" s="153" t="s">
        <v>787</v>
      </c>
      <c r="C167" s="153" t="s">
        <v>788</v>
      </c>
      <c r="D167" s="154">
        <v>1</v>
      </c>
      <c r="E167" s="153" t="s">
        <v>28</v>
      </c>
      <c r="F167" s="158"/>
      <c r="G167" s="158"/>
      <c r="H167" s="158"/>
      <c r="I167" s="158"/>
    </row>
    <row r="168" spans="1:9" s="155" customFormat="1" ht="30" x14ac:dyDescent="0.25">
      <c r="A168" s="153">
        <v>12</v>
      </c>
      <c r="B168" s="153" t="s">
        <v>410</v>
      </c>
      <c r="C168" s="153" t="s">
        <v>789</v>
      </c>
      <c r="D168" s="154">
        <v>1</v>
      </c>
      <c r="E168" s="153" t="s">
        <v>790</v>
      </c>
      <c r="F168" s="158"/>
      <c r="G168" s="158"/>
      <c r="H168" s="158"/>
      <c r="I168" s="158"/>
    </row>
    <row r="169" spans="1:9" s="155" customFormat="1" ht="60" x14ac:dyDescent="0.25">
      <c r="A169" s="153">
        <v>13</v>
      </c>
      <c r="B169" s="153" t="s">
        <v>791</v>
      </c>
      <c r="C169" s="153" t="s">
        <v>792</v>
      </c>
      <c r="D169" s="154">
        <v>8</v>
      </c>
      <c r="E169" s="153" t="s">
        <v>28</v>
      </c>
      <c r="F169" s="158"/>
      <c r="G169" s="158"/>
      <c r="H169" s="158"/>
      <c r="I169" s="158"/>
    </row>
    <row r="170" spans="1:9" s="155" customFormat="1" ht="90" x14ac:dyDescent="0.25">
      <c r="A170" s="153">
        <v>14</v>
      </c>
      <c r="B170" s="153" t="s">
        <v>793</v>
      </c>
      <c r="C170" s="153" t="s">
        <v>794</v>
      </c>
      <c r="D170" s="154">
        <v>130</v>
      </c>
      <c r="E170" s="153" t="s">
        <v>29</v>
      </c>
      <c r="F170" s="158"/>
      <c r="G170" s="158"/>
      <c r="H170" s="158"/>
      <c r="I170" s="158"/>
    </row>
    <row r="171" spans="1:9" s="155" customFormat="1" ht="75" x14ac:dyDescent="0.25">
      <c r="A171" s="153">
        <v>15</v>
      </c>
      <c r="B171" s="153" t="s">
        <v>408</v>
      </c>
      <c r="C171" s="153" t="s">
        <v>795</v>
      </c>
      <c r="D171" s="154">
        <v>1</v>
      </c>
      <c r="E171" s="153" t="s">
        <v>28</v>
      </c>
      <c r="F171" s="158"/>
      <c r="G171" s="158"/>
      <c r="H171" s="158"/>
      <c r="I171" s="158"/>
    </row>
    <row r="172" spans="1:9" s="155" customFormat="1" ht="75" x14ac:dyDescent="0.25">
      <c r="A172" s="153">
        <v>16</v>
      </c>
      <c r="B172" s="153" t="s">
        <v>796</v>
      </c>
      <c r="C172" s="153" t="s">
        <v>797</v>
      </c>
      <c r="D172" s="154">
        <v>12</v>
      </c>
      <c r="E172" s="153" t="s">
        <v>28</v>
      </c>
      <c r="F172" s="158"/>
      <c r="G172" s="158"/>
      <c r="H172" s="158"/>
      <c r="I172" s="158"/>
    </row>
    <row r="173" spans="1:9" s="155" customFormat="1" ht="90" x14ac:dyDescent="0.25">
      <c r="A173" s="153">
        <v>17</v>
      </c>
      <c r="B173" s="153" t="s">
        <v>798</v>
      </c>
      <c r="C173" s="153" t="s">
        <v>799</v>
      </c>
      <c r="D173" s="154">
        <v>26</v>
      </c>
      <c r="E173" s="153" t="s">
        <v>29</v>
      </c>
      <c r="F173" s="158"/>
      <c r="G173" s="158"/>
      <c r="H173" s="158"/>
      <c r="I173" s="158"/>
    </row>
    <row r="174" spans="1:9" s="155" customFormat="1" ht="120" x14ac:dyDescent="0.25">
      <c r="A174" s="153">
        <v>18</v>
      </c>
      <c r="B174" s="153" t="s">
        <v>800</v>
      </c>
      <c r="C174" s="153" t="s">
        <v>801</v>
      </c>
      <c r="D174" s="154">
        <v>8</v>
      </c>
      <c r="E174" s="153" t="s">
        <v>802</v>
      </c>
      <c r="F174" s="158"/>
      <c r="G174" s="158"/>
      <c r="H174" s="158"/>
      <c r="I174" s="158"/>
    </row>
    <row r="175" spans="1:9" s="155" customFormat="1" ht="75" x14ac:dyDescent="0.25">
      <c r="A175" s="153">
        <v>19</v>
      </c>
      <c r="B175" s="153" t="s">
        <v>803</v>
      </c>
      <c r="C175" s="153" t="s">
        <v>804</v>
      </c>
      <c r="D175" s="154">
        <v>6</v>
      </c>
      <c r="E175" s="153" t="s">
        <v>28</v>
      </c>
      <c r="F175" s="158"/>
      <c r="G175" s="158"/>
      <c r="H175" s="158"/>
      <c r="I175" s="158"/>
    </row>
    <row r="176" spans="1:9" s="155" customFormat="1" ht="60" x14ac:dyDescent="0.25">
      <c r="A176" s="153">
        <v>20</v>
      </c>
      <c r="B176" s="153" t="s">
        <v>408</v>
      </c>
      <c r="C176" s="153" t="s">
        <v>805</v>
      </c>
      <c r="D176" s="154">
        <v>22</v>
      </c>
      <c r="E176" s="153" t="s">
        <v>28</v>
      </c>
      <c r="F176" s="158"/>
      <c r="G176" s="158"/>
      <c r="H176" s="158"/>
      <c r="I176" s="158"/>
    </row>
    <row r="177" spans="1:9" s="155" customFormat="1" ht="45" x14ac:dyDescent="0.25">
      <c r="A177" s="153">
        <v>21</v>
      </c>
      <c r="B177" s="153" t="s">
        <v>408</v>
      </c>
      <c r="C177" s="153" t="s">
        <v>806</v>
      </c>
      <c r="D177" s="154">
        <v>2</v>
      </c>
      <c r="E177" s="153" t="s">
        <v>28</v>
      </c>
      <c r="F177" s="158"/>
      <c r="G177" s="158"/>
      <c r="H177" s="158"/>
      <c r="I177" s="158"/>
    </row>
    <row r="178" spans="1:9" s="155" customFormat="1" ht="60" x14ac:dyDescent="0.25">
      <c r="A178" s="153">
        <v>22</v>
      </c>
      <c r="B178" s="153" t="s">
        <v>408</v>
      </c>
      <c r="C178" s="153" t="s">
        <v>807</v>
      </c>
      <c r="D178" s="154">
        <v>9</v>
      </c>
      <c r="E178" s="153" t="s">
        <v>28</v>
      </c>
      <c r="F178" s="158"/>
      <c r="G178" s="158"/>
      <c r="H178" s="158"/>
      <c r="I178" s="158"/>
    </row>
    <row r="179" spans="1:9" s="155" customFormat="1" ht="75" x14ac:dyDescent="0.25">
      <c r="A179" s="153">
        <v>23</v>
      </c>
      <c r="B179" s="153" t="s">
        <v>808</v>
      </c>
      <c r="C179" s="153" t="s">
        <v>809</v>
      </c>
      <c r="D179" s="154">
        <v>66</v>
      </c>
      <c r="E179" s="153" t="s">
        <v>29</v>
      </c>
      <c r="F179" s="158"/>
      <c r="G179" s="158"/>
      <c r="H179" s="158"/>
      <c r="I179" s="158"/>
    </row>
    <row r="180" spans="1:9" s="155" customFormat="1" ht="105" x14ac:dyDescent="0.25">
      <c r="A180" s="153">
        <v>24</v>
      </c>
      <c r="B180" s="153" t="s">
        <v>808</v>
      </c>
      <c r="C180" s="153" t="s">
        <v>810</v>
      </c>
      <c r="D180" s="154">
        <v>50</v>
      </c>
      <c r="E180" s="153" t="s">
        <v>29</v>
      </c>
      <c r="F180" s="158"/>
      <c r="G180" s="158"/>
      <c r="H180" s="158"/>
      <c r="I180" s="158"/>
    </row>
    <row r="181" spans="1:9" s="155" customFormat="1" ht="90" x14ac:dyDescent="0.25">
      <c r="A181" s="153">
        <v>25</v>
      </c>
      <c r="B181" s="153" t="s">
        <v>811</v>
      </c>
      <c r="C181" s="153" t="s">
        <v>812</v>
      </c>
      <c r="D181" s="154">
        <v>8</v>
      </c>
      <c r="E181" s="153" t="s">
        <v>29</v>
      </c>
      <c r="F181" s="158"/>
      <c r="G181" s="158"/>
      <c r="H181" s="158"/>
      <c r="I181" s="158"/>
    </row>
    <row r="182" spans="1:9" s="155" customFormat="1" ht="75" x14ac:dyDescent="0.25">
      <c r="A182" s="153">
        <v>26</v>
      </c>
      <c r="B182" s="153" t="s">
        <v>408</v>
      </c>
      <c r="C182" s="153" t="s">
        <v>813</v>
      </c>
      <c r="D182" s="154">
        <v>1</v>
      </c>
      <c r="E182" s="153" t="s">
        <v>28</v>
      </c>
      <c r="F182" s="158"/>
      <c r="G182" s="158"/>
      <c r="H182" s="158"/>
      <c r="I182" s="158"/>
    </row>
    <row r="183" spans="1:9" s="155" customFormat="1" ht="45" x14ac:dyDescent="0.25">
      <c r="A183" s="153">
        <v>27</v>
      </c>
      <c r="B183" s="153" t="s">
        <v>787</v>
      </c>
      <c r="C183" s="153" t="s">
        <v>814</v>
      </c>
      <c r="D183" s="154">
        <v>6</v>
      </c>
      <c r="E183" s="153" t="s">
        <v>28</v>
      </c>
      <c r="F183" s="158"/>
      <c r="G183" s="158"/>
      <c r="H183" s="158"/>
      <c r="I183" s="158"/>
    </row>
    <row r="184" spans="1:9" s="155" customFormat="1" ht="60" x14ac:dyDescent="0.25">
      <c r="A184" s="153">
        <v>28</v>
      </c>
      <c r="B184" s="153" t="s">
        <v>408</v>
      </c>
      <c r="C184" s="153" t="s">
        <v>815</v>
      </c>
      <c r="D184" s="154">
        <v>3</v>
      </c>
      <c r="E184" s="153" t="s">
        <v>28</v>
      </c>
      <c r="F184" s="158"/>
      <c r="G184" s="158"/>
      <c r="H184" s="158"/>
      <c r="I184" s="158"/>
    </row>
    <row r="185" spans="1:9" s="155" customFormat="1" ht="105" x14ac:dyDescent="0.25">
      <c r="A185" s="153">
        <v>29</v>
      </c>
      <c r="B185" s="153" t="s">
        <v>798</v>
      </c>
      <c r="C185" s="153" t="s">
        <v>816</v>
      </c>
      <c r="D185" s="154">
        <v>105</v>
      </c>
      <c r="E185" s="153" t="s">
        <v>29</v>
      </c>
      <c r="F185" s="158"/>
      <c r="G185" s="158"/>
      <c r="H185" s="158"/>
      <c r="I185" s="158"/>
    </row>
    <row r="186" spans="1:9" s="155" customFormat="1" ht="90" x14ac:dyDescent="0.25">
      <c r="A186" s="153">
        <v>30</v>
      </c>
      <c r="B186" s="153" t="s">
        <v>798</v>
      </c>
      <c r="C186" s="153" t="s">
        <v>817</v>
      </c>
      <c r="D186" s="154">
        <v>10</v>
      </c>
      <c r="E186" s="153" t="s">
        <v>29</v>
      </c>
      <c r="F186" s="158"/>
      <c r="G186" s="158"/>
      <c r="H186" s="158"/>
      <c r="I186" s="158"/>
    </row>
    <row r="187" spans="1:9" s="155" customFormat="1" ht="60" x14ac:dyDescent="0.25">
      <c r="A187" s="153">
        <v>31</v>
      </c>
      <c r="B187" s="153" t="s">
        <v>818</v>
      </c>
      <c r="C187" s="153" t="s">
        <v>819</v>
      </c>
      <c r="D187" s="154">
        <v>8</v>
      </c>
      <c r="E187" s="153" t="s">
        <v>28</v>
      </c>
      <c r="F187" s="158"/>
      <c r="G187" s="158"/>
      <c r="H187" s="158"/>
      <c r="I187" s="158"/>
    </row>
    <row r="188" spans="1:9" x14ac:dyDescent="0.25">
      <c r="A188" s="208"/>
      <c r="B188" s="209"/>
      <c r="C188" s="210"/>
      <c r="D188" s="211"/>
      <c r="E188" s="209"/>
      <c r="F188" s="212"/>
      <c r="G188" s="212"/>
      <c r="H188" s="212"/>
      <c r="I188" s="212"/>
    </row>
    <row r="189" spans="1:9" x14ac:dyDescent="0.25">
      <c r="A189" s="191"/>
      <c r="B189" s="190"/>
      <c r="C189" s="194" t="s">
        <v>30</v>
      </c>
      <c r="D189" s="204"/>
      <c r="E189" s="190"/>
      <c r="F189" s="202"/>
      <c r="G189" s="202"/>
      <c r="H189" s="202"/>
      <c r="I189" s="202"/>
    </row>
    <row r="190" spans="1:9" x14ac:dyDescent="0.25">
      <c r="A190" s="193"/>
      <c r="B190" s="112"/>
      <c r="C190" s="113"/>
      <c r="D190" s="114"/>
      <c r="E190" s="112"/>
      <c r="F190" s="115"/>
      <c r="G190" s="115"/>
      <c r="H190" s="115"/>
      <c r="I190" s="115"/>
    </row>
    <row r="191" spans="1:9" x14ac:dyDescent="0.25">
      <c r="A191" s="193"/>
      <c r="B191" s="112"/>
      <c r="C191" s="194" t="s">
        <v>409</v>
      </c>
      <c r="D191" s="114"/>
      <c r="E191" s="112"/>
      <c r="F191" s="115"/>
      <c r="G191" s="115"/>
      <c r="H191" s="115"/>
      <c r="I191" s="115"/>
    </row>
    <row r="192" spans="1:9" ht="30" x14ac:dyDescent="0.25">
      <c r="A192" s="191" t="s">
        <v>16</v>
      </c>
      <c r="B192" s="190" t="s">
        <v>17</v>
      </c>
      <c r="C192" s="194" t="s">
        <v>18</v>
      </c>
      <c r="D192" s="204" t="s">
        <v>19</v>
      </c>
      <c r="E192" s="190" t="s">
        <v>20</v>
      </c>
      <c r="F192" s="202" t="s">
        <v>21</v>
      </c>
      <c r="G192" s="202" t="s">
        <v>22</v>
      </c>
      <c r="H192" s="202" t="s">
        <v>23</v>
      </c>
      <c r="I192" s="202" t="s">
        <v>24</v>
      </c>
    </row>
    <row r="193" spans="1:9" x14ac:dyDescent="0.25">
      <c r="A193" s="205"/>
      <c r="B193" s="206"/>
      <c r="C193" s="197"/>
      <c r="D193" s="207"/>
      <c r="E193" s="206"/>
      <c r="F193" s="201"/>
      <c r="G193" s="201"/>
      <c r="H193" s="201"/>
      <c r="I193" s="201"/>
    </row>
    <row r="194" spans="1:9" ht="30" x14ac:dyDescent="0.25">
      <c r="A194" s="193">
        <v>1</v>
      </c>
      <c r="B194" s="112" t="s">
        <v>410</v>
      </c>
      <c r="C194" s="113" t="s">
        <v>411</v>
      </c>
      <c r="D194" s="114">
        <v>1</v>
      </c>
      <c r="E194" s="112" t="s">
        <v>83</v>
      </c>
      <c r="F194" s="115"/>
      <c r="G194" s="115"/>
      <c r="H194" s="115"/>
      <c r="I194" s="115"/>
    </row>
    <row r="195" spans="1:9" x14ac:dyDescent="0.25">
      <c r="A195" s="193">
        <v>2</v>
      </c>
      <c r="B195" s="112" t="s">
        <v>412</v>
      </c>
      <c r="C195" s="113" t="s">
        <v>413</v>
      </c>
      <c r="D195" s="114">
        <v>1</v>
      </c>
      <c r="E195" s="112" t="s">
        <v>83</v>
      </c>
      <c r="F195" s="115"/>
      <c r="G195" s="115"/>
      <c r="H195" s="115"/>
      <c r="I195" s="115"/>
    </row>
    <row r="196" spans="1:9" x14ac:dyDescent="0.25">
      <c r="A196" s="208"/>
      <c r="B196" s="209"/>
      <c r="C196" s="210"/>
      <c r="D196" s="211"/>
      <c r="E196" s="209"/>
      <c r="F196" s="212"/>
      <c r="G196" s="212"/>
      <c r="H196" s="212"/>
      <c r="I196" s="212"/>
    </row>
    <row r="197" spans="1:9" x14ac:dyDescent="0.25">
      <c r="A197" s="191"/>
      <c r="B197" s="190"/>
      <c r="C197" s="194" t="s">
        <v>30</v>
      </c>
      <c r="D197" s="204"/>
      <c r="E197" s="190"/>
      <c r="F197" s="202"/>
      <c r="G197" s="202"/>
      <c r="H197" s="202"/>
      <c r="I197" s="202"/>
    </row>
    <row r="198" spans="1:9" x14ac:dyDescent="0.25">
      <c r="A198" s="193"/>
      <c r="B198" s="112"/>
      <c r="C198" s="113"/>
      <c r="D198" s="114"/>
      <c r="E198" s="112"/>
      <c r="F198" s="115"/>
      <c r="G198" s="115"/>
      <c r="H198" s="115"/>
      <c r="I198" s="115"/>
    </row>
    <row r="199" spans="1:9" x14ac:dyDescent="0.25">
      <c r="A199" s="193"/>
      <c r="B199" s="112"/>
      <c r="C199" s="113"/>
      <c r="D199" s="114"/>
      <c r="E199" s="112"/>
      <c r="F199" s="115"/>
      <c r="G199" s="115"/>
      <c r="H199" s="115"/>
      <c r="I199" s="115"/>
    </row>
  </sheetData>
  <sheetProtection selectLockedCells="1" selectUnlockedCells="1"/>
  <mergeCells count="24">
    <mergeCell ref="C94:F94"/>
    <mergeCell ref="H32:I32"/>
    <mergeCell ref="C27:F27"/>
    <mergeCell ref="C28:F28"/>
    <mergeCell ref="C29:F29"/>
    <mergeCell ref="C30:F30"/>
    <mergeCell ref="F40:H40"/>
    <mergeCell ref="F41:H41"/>
    <mergeCell ref="F42:H42"/>
    <mergeCell ref="A9:I9"/>
    <mergeCell ref="A10:I10"/>
    <mergeCell ref="A13:I13"/>
    <mergeCell ref="A14:I14"/>
    <mergeCell ref="A15:I15"/>
    <mergeCell ref="A16:I16"/>
    <mergeCell ref="A17:I17"/>
    <mergeCell ref="A18:I18"/>
    <mergeCell ref="A19:I19"/>
    <mergeCell ref="A35:C35"/>
    <mergeCell ref="D32:G32"/>
    <mergeCell ref="D33:G33"/>
    <mergeCell ref="H33:I33"/>
    <mergeCell ref="D34:G34"/>
    <mergeCell ref="H34:I34"/>
  </mergeCells>
  <pageMargins left="0.74803149606299213" right="0.74803149606299213" top="0.98425196850393704" bottom="0.98425196850393704" header="0.51181102362204722" footer="0.51181102362204722"/>
  <pageSetup paperSize="9" scale="68" firstPageNumber="0" fitToHeight="15" orientation="portrait" r:id="rId1"/>
  <headerFooter alignWithMargins="0"/>
  <rowBreaks count="3" manualBreakCount="3">
    <brk id="44" max="8" man="1"/>
    <brk id="175" max="8" man="1"/>
    <brk id="19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topLeftCell="A4" zoomScale="115" zoomScaleNormal="90" zoomScaleSheetLayoutView="115" workbookViewId="0">
      <selection activeCell="F50" sqref="F50:J52"/>
    </sheetView>
  </sheetViews>
  <sheetFormatPr defaultRowHeight="15" x14ac:dyDescent="0.25"/>
  <cols>
    <col min="1" max="1" width="5.28515625" style="106" customWidth="1"/>
    <col min="2" max="2" width="12.42578125" style="93" customWidth="1"/>
    <col min="3" max="3" width="45.85546875" style="116" customWidth="1"/>
    <col min="4" max="4" width="8.5703125" style="97" customWidth="1"/>
    <col min="5" max="5" width="5.28515625" style="93" customWidth="1"/>
    <col min="6" max="7" width="10.7109375" style="98" customWidth="1"/>
    <col min="8" max="9" width="11.5703125" style="98" customWidth="1"/>
    <col min="10" max="11" width="12" style="93" customWidth="1"/>
    <col min="12" max="256" width="9.140625" style="93"/>
    <col min="257" max="257" width="5.28515625" style="93" customWidth="1"/>
    <col min="258" max="258" width="12.42578125" style="93" customWidth="1"/>
    <col min="259" max="259" width="45.85546875" style="93" customWidth="1"/>
    <col min="260" max="260" width="8.5703125" style="93" customWidth="1"/>
    <col min="261" max="261" width="5.28515625" style="93" customWidth="1"/>
    <col min="262" max="265" width="10.7109375" style="93" customWidth="1"/>
    <col min="266" max="267" width="12" style="93" customWidth="1"/>
    <col min="268" max="512" width="9.140625" style="93"/>
    <col min="513" max="513" width="5.28515625" style="93" customWidth="1"/>
    <col min="514" max="514" width="12.42578125" style="93" customWidth="1"/>
    <col min="515" max="515" width="45.85546875" style="93" customWidth="1"/>
    <col min="516" max="516" width="8.5703125" style="93" customWidth="1"/>
    <col min="517" max="517" width="5.28515625" style="93" customWidth="1"/>
    <col min="518" max="521" width="10.7109375" style="93" customWidth="1"/>
    <col min="522" max="523" width="12" style="93" customWidth="1"/>
    <col min="524" max="768" width="9.140625" style="93"/>
    <col min="769" max="769" width="5.28515625" style="93" customWidth="1"/>
    <col min="770" max="770" width="12.42578125" style="93" customWidth="1"/>
    <col min="771" max="771" width="45.85546875" style="93" customWidth="1"/>
    <col min="772" max="772" width="8.5703125" style="93" customWidth="1"/>
    <col min="773" max="773" width="5.28515625" style="93" customWidth="1"/>
    <col min="774" max="777" width="10.7109375" style="93" customWidth="1"/>
    <col min="778" max="779" width="12" style="93" customWidth="1"/>
    <col min="780" max="1024" width="9.140625" style="93"/>
    <col min="1025" max="1025" width="5.28515625" style="93" customWidth="1"/>
    <col min="1026" max="1026" width="12.42578125" style="93" customWidth="1"/>
    <col min="1027" max="1027" width="45.85546875" style="93" customWidth="1"/>
    <col min="1028" max="1028" width="8.5703125" style="93" customWidth="1"/>
    <col min="1029" max="1029" width="5.28515625" style="93" customWidth="1"/>
    <col min="1030" max="1033" width="10.7109375" style="93" customWidth="1"/>
    <col min="1034" max="1035" width="12" style="93" customWidth="1"/>
    <col min="1036" max="1280" width="9.140625" style="93"/>
    <col min="1281" max="1281" width="5.28515625" style="93" customWidth="1"/>
    <col min="1282" max="1282" width="12.42578125" style="93" customWidth="1"/>
    <col min="1283" max="1283" width="45.85546875" style="93" customWidth="1"/>
    <col min="1284" max="1284" width="8.5703125" style="93" customWidth="1"/>
    <col min="1285" max="1285" width="5.28515625" style="93" customWidth="1"/>
    <col min="1286" max="1289" width="10.7109375" style="93" customWidth="1"/>
    <col min="1290" max="1291" width="12" style="93" customWidth="1"/>
    <col min="1292" max="1536" width="9.140625" style="93"/>
    <col min="1537" max="1537" width="5.28515625" style="93" customWidth="1"/>
    <col min="1538" max="1538" width="12.42578125" style="93" customWidth="1"/>
    <col min="1539" max="1539" width="45.85546875" style="93" customWidth="1"/>
    <col min="1540" max="1540" width="8.5703125" style="93" customWidth="1"/>
    <col min="1541" max="1541" width="5.28515625" style="93" customWidth="1"/>
    <col min="1542" max="1545" width="10.7109375" style="93" customWidth="1"/>
    <col min="1546" max="1547" width="12" style="93" customWidth="1"/>
    <col min="1548" max="1792" width="9.140625" style="93"/>
    <col min="1793" max="1793" width="5.28515625" style="93" customWidth="1"/>
    <col min="1794" max="1794" width="12.42578125" style="93" customWidth="1"/>
    <col min="1795" max="1795" width="45.85546875" style="93" customWidth="1"/>
    <col min="1796" max="1796" width="8.5703125" style="93" customWidth="1"/>
    <col min="1797" max="1797" width="5.28515625" style="93" customWidth="1"/>
    <col min="1798" max="1801" width="10.7109375" style="93" customWidth="1"/>
    <col min="1802" max="1803" width="12" style="93" customWidth="1"/>
    <col min="1804" max="2048" width="9.140625" style="93"/>
    <col min="2049" max="2049" width="5.28515625" style="93" customWidth="1"/>
    <col min="2050" max="2050" width="12.42578125" style="93" customWidth="1"/>
    <col min="2051" max="2051" width="45.85546875" style="93" customWidth="1"/>
    <col min="2052" max="2052" width="8.5703125" style="93" customWidth="1"/>
    <col min="2053" max="2053" width="5.28515625" style="93" customWidth="1"/>
    <col min="2054" max="2057" width="10.7109375" style="93" customWidth="1"/>
    <col min="2058" max="2059" width="12" style="93" customWidth="1"/>
    <col min="2060" max="2304" width="9.140625" style="93"/>
    <col min="2305" max="2305" width="5.28515625" style="93" customWidth="1"/>
    <col min="2306" max="2306" width="12.42578125" style="93" customWidth="1"/>
    <col min="2307" max="2307" width="45.85546875" style="93" customWidth="1"/>
    <col min="2308" max="2308" width="8.5703125" style="93" customWidth="1"/>
    <col min="2309" max="2309" width="5.28515625" style="93" customWidth="1"/>
    <col min="2310" max="2313" width="10.7109375" style="93" customWidth="1"/>
    <col min="2314" max="2315" width="12" style="93" customWidth="1"/>
    <col min="2316" max="2560" width="9.140625" style="93"/>
    <col min="2561" max="2561" width="5.28515625" style="93" customWidth="1"/>
    <col min="2562" max="2562" width="12.42578125" style="93" customWidth="1"/>
    <col min="2563" max="2563" width="45.85546875" style="93" customWidth="1"/>
    <col min="2564" max="2564" width="8.5703125" style="93" customWidth="1"/>
    <col min="2565" max="2565" width="5.28515625" style="93" customWidth="1"/>
    <col min="2566" max="2569" width="10.7109375" style="93" customWidth="1"/>
    <col min="2570" max="2571" width="12" style="93" customWidth="1"/>
    <col min="2572" max="2816" width="9.140625" style="93"/>
    <col min="2817" max="2817" width="5.28515625" style="93" customWidth="1"/>
    <col min="2818" max="2818" width="12.42578125" style="93" customWidth="1"/>
    <col min="2819" max="2819" width="45.85546875" style="93" customWidth="1"/>
    <col min="2820" max="2820" width="8.5703125" style="93" customWidth="1"/>
    <col min="2821" max="2821" width="5.28515625" style="93" customWidth="1"/>
    <col min="2822" max="2825" width="10.7109375" style="93" customWidth="1"/>
    <col min="2826" max="2827" width="12" style="93" customWidth="1"/>
    <col min="2828" max="3072" width="9.140625" style="93"/>
    <col min="3073" max="3073" width="5.28515625" style="93" customWidth="1"/>
    <col min="3074" max="3074" width="12.42578125" style="93" customWidth="1"/>
    <col min="3075" max="3075" width="45.85546875" style="93" customWidth="1"/>
    <col min="3076" max="3076" width="8.5703125" style="93" customWidth="1"/>
    <col min="3077" max="3077" width="5.28515625" style="93" customWidth="1"/>
    <col min="3078" max="3081" width="10.7109375" style="93" customWidth="1"/>
    <col min="3082" max="3083" width="12" style="93" customWidth="1"/>
    <col min="3084" max="3328" width="9.140625" style="93"/>
    <col min="3329" max="3329" width="5.28515625" style="93" customWidth="1"/>
    <col min="3330" max="3330" width="12.42578125" style="93" customWidth="1"/>
    <col min="3331" max="3331" width="45.85546875" style="93" customWidth="1"/>
    <col min="3332" max="3332" width="8.5703125" style="93" customWidth="1"/>
    <col min="3333" max="3333" width="5.28515625" style="93" customWidth="1"/>
    <col min="3334" max="3337" width="10.7109375" style="93" customWidth="1"/>
    <col min="3338" max="3339" width="12" style="93" customWidth="1"/>
    <col min="3340" max="3584" width="9.140625" style="93"/>
    <col min="3585" max="3585" width="5.28515625" style="93" customWidth="1"/>
    <col min="3586" max="3586" width="12.42578125" style="93" customWidth="1"/>
    <col min="3587" max="3587" width="45.85546875" style="93" customWidth="1"/>
    <col min="3588" max="3588" width="8.5703125" style="93" customWidth="1"/>
    <col min="3589" max="3589" width="5.28515625" style="93" customWidth="1"/>
    <col min="3590" max="3593" width="10.7109375" style="93" customWidth="1"/>
    <col min="3594" max="3595" width="12" style="93" customWidth="1"/>
    <col min="3596" max="3840" width="9.140625" style="93"/>
    <col min="3841" max="3841" width="5.28515625" style="93" customWidth="1"/>
    <col min="3842" max="3842" width="12.42578125" style="93" customWidth="1"/>
    <col min="3843" max="3843" width="45.85546875" style="93" customWidth="1"/>
    <col min="3844" max="3844" width="8.5703125" style="93" customWidth="1"/>
    <col min="3845" max="3845" width="5.28515625" style="93" customWidth="1"/>
    <col min="3846" max="3849" width="10.7109375" style="93" customWidth="1"/>
    <col min="3850" max="3851" width="12" style="93" customWidth="1"/>
    <col min="3852" max="4096" width="9.140625" style="93"/>
    <col min="4097" max="4097" width="5.28515625" style="93" customWidth="1"/>
    <col min="4098" max="4098" width="12.42578125" style="93" customWidth="1"/>
    <col min="4099" max="4099" width="45.85546875" style="93" customWidth="1"/>
    <col min="4100" max="4100" width="8.5703125" style="93" customWidth="1"/>
    <col min="4101" max="4101" width="5.28515625" style="93" customWidth="1"/>
    <col min="4102" max="4105" width="10.7109375" style="93" customWidth="1"/>
    <col min="4106" max="4107" width="12" style="93" customWidth="1"/>
    <col min="4108" max="4352" width="9.140625" style="93"/>
    <col min="4353" max="4353" width="5.28515625" style="93" customWidth="1"/>
    <col min="4354" max="4354" width="12.42578125" style="93" customWidth="1"/>
    <col min="4355" max="4355" width="45.85546875" style="93" customWidth="1"/>
    <col min="4356" max="4356" width="8.5703125" style="93" customWidth="1"/>
    <col min="4357" max="4357" width="5.28515625" style="93" customWidth="1"/>
    <col min="4358" max="4361" width="10.7109375" style="93" customWidth="1"/>
    <col min="4362" max="4363" width="12" style="93" customWidth="1"/>
    <col min="4364" max="4608" width="9.140625" style="93"/>
    <col min="4609" max="4609" width="5.28515625" style="93" customWidth="1"/>
    <col min="4610" max="4610" width="12.42578125" style="93" customWidth="1"/>
    <col min="4611" max="4611" width="45.85546875" style="93" customWidth="1"/>
    <col min="4612" max="4612" width="8.5703125" style="93" customWidth="1"/>
    <col min="4613" max="4613" width="5.28515625" style="93" customWidth="1"/>
    <col min="4614" max="4617" width="10.7109375" style="93" customWidth="1"/>
    <col min="4618" max="4619" width="12" style="93" customWidth="1"/>
    <col min="4620" max="4864" width="9.140625" style="93"/>
    <col min="4865" max="4865" width="5.28515625" style="93" customWidth="1"/>
    <col min="4866" max="4866" width="12.42578125" style="93" customWidth="1"/>
    <col min="4867" max="4867" width="45.85546875" style="93" customWidth="1"/>
    <col min="4868" max="4868" width="8.5703125" style="93" customWidth="1"/>
    <col min="4869" max="4869" width="5.28515625" style="93" customWidth="1"/>
    <col min="4870" max="4873" width="10.7109375" style="93" customWidth="1"/>
    <col min="4874" max="4875" width="12" style="93" customWidth="1"/>
    <col min="4876" max="5120" width="9.140625" style="93"/>
    <col min="5121" max="5121" width="5.28515625" style="93" customWidth="1"/>
    <col min="5122" max="5122" width="12.42578125" style="93" customWidth="1"/>
    <col min="5123" max="5123" width="45.85546875" style="93" customWidth="1"/>
    <col min="5124" max="5124" width="8.5703125" style="93" customWidth="1"/>
    <col min="5125" max="5125" width="5.28515625" style="93" customWidth="1"/>
    <col min="5126" max="5129" width="10.7109375" style="93" customWidth="1"/>
    <col min="5130" max="5131" width="12" style="93" customWidth="1"/>
    <col min="5132" max="5376" width="9.140625" style="93"/>
    <col min="5377" max="5377" width="5.28515625" style="93" customWidth="1"/>
    <col min="5378" max="5378" width="12.42578125" style="93" customWidth="1"/>
    <col min="5379" max="5379" width="45.85546875" style="93" customWidth="1"/>
    <col min="5380" max="5380" width="8.5703125" style="93" customWidth="1"/>
    <col min="5381" max="5381" width="5.28515625" style="93" customWidth="1"/>
    <col min="5382" max="5385" width="10.7109375" style="93" customWidth="1"/>
    <col min="5386" max="5387" width="12" style="93" customWidth="1"/>
    <col min="5388" max="5632" width="9.140625" style="93"/>
    <col min="5633" max="5633" width="5.28515625" style="93" customWidth="1"/>
    <col min="5634" max="5634" width="12.42578125" style="93" customWidth="1"/>
    <col min="5635" max="5635" width="45.85546875" style="93" customWidth="1"/>
    <col min="5636" max="5636" width="8.5703125" style="93" customWidth="1"/>
    <col min="5637" max="5637" width="5.28515625" style="93" customWidth="1"/>
    <col min="5638" max="5641" width="10.7109375" style="93" customWidth="1"/>
    <col min="5642" max="5643" width="12" style="93" customWidth="1"/>
    <col min="5644" max="5888" width="9.140625" style="93"/>
    <col min="5889" max="5889" width="5.28515625" style="93" customWidth="1"/>
    <col min="5890" max="5890" width="12.42578125" style="93" customWidth="1"/>
    <col min="5891" max="5891" width="45.85546875" style="93" customWidth="1"/>
    <col min="5892" max="5892" width="8.5703125" style="93" customWidth="1"/>
    <col min="5893" max="5893" width="5.28515625" style="93" customWidth="1"/>
    <col min="5894" max="5897" width="10.7109375" style="93" customWidth="1"/>
    <col min="5898" max="5899" width="12" style="93" customWidth="1"/>
    <col min="5900" max="6144" width="9.140625" style="93"/>
    <col min="6145" max="6145" width="5.28515625" style="93" customWidth="1"/>
    <col min="6146" max="6146" width="12.42578125" style="93" customWidth="1"/>
    <col min="6147" max="6147" width="45.85546875" style="93" customWidth="1"/>
    <col min="6148" max="6148" width="8.5703125" style="93" customWidth="1"/>
    <col min="6149" max="6149" width="5.28515625" style="93" customWidth="1"/>
    <col min="6150" max="6153" width="10.7109375" style="93" customWidth="1"/>
    <col min="6154" max="6155" width="12" style="93" customWidth="1"/>
    <col min="6156" max="6400" width="9.140625" style="93"/>
    <col min="6401" max="6401" width="5.28515625" style="93" customWidth="1"/>
    <col min="6402" max="6402" width="12.42578125" style="93" customWidth="1"/>
    <col min="6403" max="6403" width="45.85546875" style="93" customWidth="1"/>
    <col min="6404" max="6404" width="8.5703125" style="93" customWidth="1"/>
    <col min="6405" max="6405" width="5.28515625" style="93" customWidth="1"/>
    <col min="6406" max="6409" width="10.7109375" style="93" customWidth="1"/>
    <col min="6410" max="6411" width="12" style="93" customWidth="1"/>
    <col min="6412" max="6656" width="9.140625" style="93"/>
    <col min="6657" max="6657" width="5.28515625" style="93" customWidth="1"/>
    <col min="6658" max="6658" width="12.42578125" style="93" customWidth="1"/>
    <col min="6659" max="6659" width="45.85546875" style="93" customWidth="1"/>
    <col min="6660" max="6660" width="8.5703125" style="93" customWidth="1"/>
    <col min="6661" max="6661" width="5.28515625" style="93" customWidth="1"/>
    <col min="6662" max="6665" width="10.7109375" style="93" customWidth="1"/>
    <col min="6666" max="6667" width="12" style="93" customWidth="1"/>
    <col min="6668" max="6912" width="9.140625" style="93"/>
    <col min="6913" max="6913" width="5.28515625" style="93" customWidth="1"/>
    <col min="6914" max="6914" width="12.42578125" style="93" customWidth="1"/>
    <col min="6915" max="6915" width="45.85546875" style="93" customWidth="1"/>
    <col min="6916" max="6916" width="8.5703125" style="93" customWidth="1"/>
    <col min="6917" max="6917" width="5.28515625" style="93" customWidth="1"/>
    <col min="6918" max="6921" width="10.7109375" style="93" customWidth="1"/>
    <col min="6922" max="6923" width="12" style="93" customWidth="1"/>
    <col min="6924" max="7168" width="9.140625" style="93"/>
    <col min="7169" max="7169" width="5.28515625" style="93" customWidth="1"/>
    <col min="7170" max="7170" width="12.42578125" style="93" customWidth="1"/>
    <col min="7171" max="7171" width="45.85546875" style="93" customWidth="1"/>
    <col min="7172" max="7172" width="8.5703125" style="93" customWidth="1"/>
    <col min="7173" max="7173" width="5.28515625" style="93" customWidth="1"/>
    <col min="7174" max="7177" width="10.7109375" style="93" customWidth="1"/>
    <col min="7178" max="7179" width="12" style="93" customWidth="1"/>
    <col min="7180" max="7424" width="9.140625" style="93"/>
    <col min="7425" max="7425" width="5.28515625" style="93" customWidth="1"/>
    <col min="7426" max="7426" width="12.42578125" style="93" customWidth="1"/>
    <col min="7427" max="7427" width="45.85546875" style="93" customWidth="1"/>
    <col min="7428" max="7428" width="8.5703125" style="93" customWidth="1"/>
    <col min="7429" max="7429" width="5.28515625" style="93" customWidth="1"/>
    <col min="7430" max="7433" width="10.7109375" style="93" customWidth="1"/>
    <col min="7434" max="7435" width="12" style="93" customWidth="1"/>
    <col min="7436" max="7680" width="9.140625" style="93"/>
    <col min="7681" max="7681" width="5.28515625" style="93" customWidth="1"/>
    <col min="7682" max="7682" width="12.42578125" style="93" customWidth="1"/>
    <col min="7683" max="7683" width="45.85546875" style="93" customWidth="1"/>
    <col min="7684" max="7684" width="8.5703125" style="93" customWidth="1"/>
    <col min="7685" max="7685" width="5.28515625" style="93" customWidth="1"/>
    <col min="7686" max="7689" width="10.7109375" style="93" customWidth="1"/>
    <col min="7690" max="7691" width="12" style="93" customWidth="1"/>
    <col min="7692" max="7936" width="9.140625" style="93"/>
    <col min="7937" max="7937" width="5.28515625" style="93" customWidth="1"/>
    <col min="7938" max="7938" width="12.42578125" style="93" customWidth="1"/>
    <col min="7939" max="7939" width="45.85546875" style="93" customWidth="1"/>
    <col min="7940" max="7940" width="8.5703125" style="93" customWidth="1"/>
    <col min="7941" max="7941" width="5.28515625" style="93" customWidth="1"/>
    <col min="7942" max="7945" width="10.7109375" style="93" customWidth="1"/>
    <col min="7946" max="7947" width="12" style="93" customWidth="1"/>
    <col min="7948" max="8192" width="9.140625" style="93"/>
    <col min="8193" max="8193" width="5.28515625" style="93" customWidth="1"/>
    <col min="8194" max="8194" width="12.42578125" style="93" customWidth="1"/>
    <col min="8195" max="8195" width="45.85546875" style="93" customWidth="1"/>
    <col min="8196" max="8196" width="8.5703125" style="93" customWidth="1"/>
    <col min="8197" max="8197" width="5.28515625" style="93" customWidth="1"/>
    <col min="8198" max="8201" width="10.7109375" style="93" customWidth="1"/>
    <col min="8202" max="8203" width="12" style="93" customWidth="1"/>
    <col min="8204" max="8448" width="9.140625" style="93"/>
    <col min="8449" max="8449" width="5.28515625" style="93" customWidth="1"/>
    <col min="8450" max="8450" width="12.42578125" style="93" customWidth="1"/>
    <col min="8451" max="8451" width="45.85546875" style="93" customWidth="1"/>
    <col min="8452" max="8452" width="8.5703125" style="93" customWidth="1"/>
    <col min="8453" max="8453" width="5.28515625" style="93" customWidth="1"/>
    <col min="8454" max="8457" width="10.7109375" style="93" customWidth="1"/>
    <col min="8458" max="8459" width="12" style="93" customWidth="1"/>
    <col min="8460" max="8704" width="9.140625" style="93"/>
    <col min="8705" max="8705" width="5.28515625" style="93" customWidth="1"/>
    <col min="8706" max="8706" width="12.42578125" style="93" customWidth="1"/>
    <col min="8707" max="8707" width="45.85546875" style="93" customWidth="1"/>
    <col min="8708" max="8708" width="8.5703125" style="93" customWidth="1"/>
    <col min="8709" max="8709" width="5.28515625" style="93" customWidth="1"/>
    <col min="8710" max="8713" width="10.7109375" style="93" customWidth="1"/>
    <col min="8714" max="8715" width="12" style="93" customWidth="1"/>
    <col min="8716" max="8960" width="9.140625" style="93"/>
    <col min="8961" max="8961" width="5.28515625" style="93" customWidth="1"/>
    <col min="8962" max="8962" width="12.42578125" style="93" customWidth="1"/>
    <col min="8963" max="8963" width="45.85546875" style="93" customWidth="1"/>
    <col min="8964" max="8964" width="8.5703125" style="93" customWidth="1"/>
    <col min="8965" max="8965" width="5.28515625" style="93" customWidth="1"/>
    <col min="8966" max="8969" width="10.7109375" style="93" customWidth="1"/>
    <col min="8970" max="8971" width="12" style="93" customWidth="1"/>
    <col min="8972" max="9216" width="9.140625" style="93"/>
    <col min="9217" max="9217" width="5.28515625" style="93" customWidth="1"/>
    <col min="9218" max="9218" width="12.42578125" style="93" customWidth="1"/>
    <col min="9219" max="9219" width="45.85546875" style="93" customWidth="1"/>
    <col min="9220" max="9220" width="8.5703125" style="93" customWidth="1"/>
    <col min="9221" max="9221" width="5.28515625" style="93" customWidth="1"/>
    <col min="9222" max="9225" width="10.7109375" style="93" customWidth="1"/>
    <col min="9226" max="9227" width="12" style="93" customWidth="1"/>
    <col min="9228" max="9472" width="9.140625" style="93"/>
    <col min="9473" max="9473" width="5.28515625" style="93" customWidth="1"/>
    <col min="9474" max="9474" width="12.42578125" style="93" customWidth="1"/>
    <col min="9475" max="9475" width="45.85546875" style="93" customWidth="1"/>
    <col min="9476" max="9476" width="8.5703125" style="93" customWidth="1"/>
    <col min="9477" max="9477" width="5.28515625" style="93" customWidth="1"/>
    <col min="9478" max="9481" width="10.7109375" style="93" customWidth="1"/>
    <col min="9482" max="9483" width="12" style="93" customWidth="1"/>
    <col min="9484" max="9728" width="9.140625" style="93"/>
    <col min="9729" max="9729" width="5.28515625" style="93" customWidth="1"/>
    <col min="9730" max="9730" width="12.42578125" style="93" customWidth="1"/>
    <col min="9731" max="9731" width="45.85546875" style="93" customWidth="1"/>
    <col min="9732" max="9732" width="8.5703125" style="93" customWidth="1"/>
    <col min="9733" max="9733" width="5.28515625" style="93" customWidth="1"/>
    <col min="9734" max="9737" width="10.7109375" style="93" customWidth="1"/>
    <col min="9738" max="9739" width="12" style="93" customWidth="1"/>
    <col min="9740" max="9984" width="9.140625" style="93"/>
    <col min="9985" max="9985" width="5.28515625" style="93" customWidth="1"/>
    <col min="9986" max="9986" width="12.42578125" style="93" customWidth="1"/>
    <col min="9987" max="9987" width="45.85546875" style="93" customWidth="1"/>
    <col min="9988" max="9988" width="8.5703125" style="93" customWidth="1"/>
    <col min="9989" max="9989" width="5.28515625" style="93" customWidth="1"/>
    <col min="9990" max="9993" width="10.7109375" style="93" customWidth="1"/>
    <col min="9994" max="9995" width="12" style="93" customWidth="1"/>
    <col min="9996" max="10240" width="9.140625" style="93"/>
    <col min="10241" max="10241" width="5.28515625" style="93" customWidth="1"/>
    <col min="10242" max="10242" width="12.42578125" style="93" customWidth="1"/>
    <col min="10243" max="10243" width="45.85546875" style="93" customWidth="1"/>
    <col min="10244" max="10244" width="8.5703125" style="93" customWidth="1"/>
    <col min="10245" max="10245" width="5.28515625" style="93" customWidth="1"/>
    <col min="10246" max="10249" width="10.7109375" style="93" customWidth="1"/>
    <col min="10250" max="10251" width="12" style="93" customWidth="1"/>
    <col min="10252" max="10496" width="9.140625" style="93"/>
    <col min="10497" max="10497" width="5.28515625" style="93" customWidth="1"/>
    <col min="10498" max="10498" width="12.42578125" style="93" customWidth="1"/>
    <col min="10499" max="10499" width="45.85546875" style="93" customWidth="1"/>
    <col min="10500" max="10500" width="8.5703125" style="93" customWidth="1"/>
    <col min="10501" max="10501" width="5.28515625" style="93" customWidth="1"/>
    <col min="10502" max="10505" width="10.7109375" style="93" customWidth="1"/>
    <col min="10506" max="10507" width="12" style="93" customWidth="1"/>
    <col min="10508" max="10752" width="9.140625" style="93"/>
    <col min="10753" max="10753" width="5.28515625" style="93" customWidth="1"/>
    <col min="10754" max="10754" width="12.42578125" style="93" customWidth="1"/>
    <col min="10755" max="10755" width="45.85546875" style="93" customWidth="1"/>
    <col min="10756" max="10756" width="8.5703125" style="93" customWidth="1"/>
    <col min="10757" max="10757" width="5.28515625" style="93" customWidth="1"/>
    <col min="10758" max="10761" width="10.7109375" style="93" customWidth="1"/>
    <col min="10762" max="10763" width="12" style="93" customWidth="1"/>
    <col min="10764" max="11008" width="9.140625" style="93"/>
    <col min="11009" max="11009" width="5.28515625" style="93" customWidth="1"/>
    <col min="11010" max="11010" width="12.42578125" style="93" customWidth="1"/>
    <col min="11011" max="11011" width="45.85546875" style="93" customWidth="1"/>
    <col min="11012" max="11012" width="8.5703125" style="93" customWidth="1"/>
    <col min="11013" max="11013" width="5.28515625" style="93" customWidth="1"/>
    <col min="11014" max="11017" width="10.7109375" style="93" customWidth="1"/>
    <col min="11018" max="11019" width="12" style="93" customWidth="1"/>
    <col min="11020" max="11264" width="9.140625" style="93"/>
    <col min="11265" max="11265" width="5.28515625" style="93" customWidth="1"/>
    <col min="11266" max="11266" width="12.42578125" style="93" customWidth="1"/>
    <col min="11267" max="11267" width="45.85546875" style="93" customWidth="1"/>
    <col min="11268" max="11268" width="8.5703125" style="93" customWidth="1"/>
    <col min="11269" max="11269" width="5.28515625" style="93" customWidth="1"/>
    <col min="11270" max="11273" width="10.7109375" style="93" customWidth="1"/>
    <col min="11274" max="11275" width="12" style="93" customWidth="1"/>
    <col min="11276" max="11520" width="9.140625" style="93"/>
    <col min="11521" max="11521" width="5.28515625" style="93" customWidth="1"/>
    <col min="11522" max="11522" width="12.42578125" style="93" customWidth="1"/>
    <col min="11523" max="11523" width="45.85546875" style="93" customWidth="1"/>
    <col min="11524" max="11524" width="8.5703125" style="93" customWidth="1"/>
    <col min="11525" max="11525" width="5.28515625" style="93" customWidth="1"/>
    <col min="11526" max="11529" width="10.7109375" style="93" customWidth="1"/>
    <col min="11530" max="11531" width="12" style="93" customWidth="1"/>
    <col min="11532" max="11776" width="9.140625" style="93"/>
    <col min="11777" max="11777" width="5.28515625" style="93" customWidth="1"/>
    <col min="11778" max="11778" width="12.42578125" style="93" customWidth="1"/>
    <col min="11779" max="11779" width="45.85546875" style="93" customWidth="1"/>
    <col min="11780" max="11780" width="8.5703125" style="93" customWidth="1"/>
    <col min="11781" max="11781" width="5.28515625" style="93" customWidth="1"/>
    <col min="11782" max="11785" width="10.7109375" style="93" customWidth="1"/>
    <col min="11786" max="11787" width="12" style="93" customWidth="1"/>
    <col min="11788" max="12032" width="9.140625" style="93"/>
    <col min="12033" max="12033" width="5.28515625" style="93" customWidth="1"/>
    <col min="12034" max="12034" width="12.42578125" style="93" customWidth="1"/>
    <col min="12035" max="12035" width="45.85546875" style="93" customWidth="1"/>
    <col min="12036" max="12036" width="8.5703125" style="93" customWidth="1"/>
    <col min="12037" max="12037" width="5.28515625" style="93" customWidth="1"/>
    <col min="12038" max="12041" width="10.7109375" style="93" customWidth="1"/>
    <col min="12042" max="12043" width="12" style="93" customWidth="1"/>
    <col min="12044" max="12288" width="9.140625" style="93"/>
    <col min="12289" max="12289" width="5.28515625" style="93" customWidth="1"/>
    <col min="12290" max="12290" width="12.42578125" style="93" customWidth="1"/>
    <col min="12291" max="12291" width="45.85546875" style="93" customWidth="1"/>
    <col min="12292" max="12292" width="8.5703125" style="93" customWidth="1"/>
    <col min="12293" max="12293" width="5.28515625" style="93" customWidth="1"/>
    <col min="12294" max="12297" width="10.7109375" style="93" customWidth="1"/>
    <col min="12298" max="12299" width="12" style="93" customWidth="1"/>
    <col min="12300" max="12544" width="9.140625" style="93"/>
    <col min="12545" max="12545" width="5.28515625" style="93" customWidth="1"/>
    <col min="12546" max="12546" width="12.42578125" style="93" customWidth="1"/>
    <col min="12547" max="12547" width="45.85546875" style="93" customWidth="1"/>
    <col min="12548" max="12548" width="8.5703125" style="93" customWidth="1"/>
    <col min="12549" max="12549" width="5.28515625" style="93" customWidth="1"/>
    <col min="12550" max="12553" width="10.7109375" style="93" customWidth="1"/>
    <col min="12554" max="12555" width="12" style="93" customWidth="1"/>
    <col min="12556" max="12800" width="9.140625" style="93"/>
    <col min="12801" max="12801" width="5.28515625" style="93" customWidth="1"/>
    <col min="12802" max="12802" width="12.42578125" style="93" customWidth="1"/>
    <col min="12803" max="12803" width="45.85546875" style="93" customWidth="1"/>
    <col min="12804" max="12804" width="8.5703125" style="93" customWidth="1"/>
    <col min="12805" max="12805" width="5.28515625" style="93" customWidth="1"/>
    <col min="12806" max="12809" width="10.7109375" style="93" customWidth="1"/>
    <col min="12810" max="12811" width="12" style="93" customWidth="1"/>
    <col min="12812" max="13056" width="9.140625" style="93"/>
    <col min="13057" max="13057" width="5.28515625" style="93" customWidth="1"/>
    <col min="13058" max="13058" width="12.42578125" style="93" customWidth="1"/>
    <col min="13059" max="13059" width="45.85546875" style="93" customWidth="1"/>
    <col min="13060" max="13060" width="8.5703125" style="93" customWidth="1"/>
    <col min="13061" max="13061" width="5.28515625" style="93" customWidth="1"/>
    <col min="13062" max="13065" width="10.7109375" style="93" customWidth="1"/>
    <col min="13066" max="13067" width="12" style="93" customWidth="1"/>
    <col min="13068" max="13312" width="9.140625" style="93"/>
    <col min="13313" max="13313" width="5.28515625" style="93" customWidth="1"/>
    <col min="13314" max="13314" width="12.42578125" style="93" customWidth="1"/>
    <col min="13315" max="13315" width="45.85546875" style="93" customWidth="1"/>
    <col min="13316" max="13316" width="8.5703125" style="93" customWidth="1"/>
    <col min="13317" max="13317" width="5.28515625" style="93" customWidth="1"/>
    <col min="13318" max="13321" width="10.7109375" style="93" customWidth="1"/>
    <col min="13322" max="13323" width="12" style="93" customWidth="1"/>
    <col min="13324" max="13568" width="9.140625" style="93"/>
    <col min="13569" max="13569" width="5.28515625" style="93" customWidth="1"/>
    <col min="13570" max="13570" width="12.42578125" style="93" customWidth="1"/>
    <col min="13571" max="13571" width="45.85546875" style="93" customWidth="1"/>
    <col min="13572" max="13572" width="8.5703125" style="93" customWidth="1"/>
    <col min="13573" max="13573" width="5.28515625" style="93" customWidth="1"/>
    <col min="13574" max="13577" width="10.7109375" style="93" customWidth="1"/>
    <col min="13578" max="13579" width="12" style="93" customWidth="1"/>
    <col min="13580" max="13824" width="9.140625" style="93"/>
    <col min="13825" max="13825" width="5.28515625" style="93" customWidth="1"/>
    <col min="13826" max="13826" width="12.42578125" style="93" customWidth="1"/>
    <col min="13827" max="13827" width="45.85546875" style="93" customWidth="1"/>
    <col min="13828" max="13828" width="8.5703125" style="93" customWidth="1"/>
    <col min="13829" max="13829" width="5.28515625" style="93" customWidth="1"/>
    <col min="13830" max="13833" width="10.7109375" style="93" customWidth="1"/>
    <col min="13834" max="13835" width="12" style="93" customWidth="1"/>
    <col min="13836" max="14080" width="9.140625" style="93"/>
    <col min="14081" max="14081" width="5.28515625" style="93" customWidth="1"/>
    <col min="14082" max="14082" width="12.42578125" style="93" customWidth="1"/>
    <col min="14083" max="14083" width="45.85546875" style="93" customWidth="1"/>
    <col min="14084" max="14084" width="8.5703125" style="93" customWidth="1"/>
    <col min="14085" max="14085" width="5.28515625" style="93" customWidth="1"/>
    <col min="14086" max="14089" width="10.7109375" style="93" customWidth="1"/>
    <col min="14090" max="14091" width="12" style="93" customWidth="1"/>
    <col min="14092" max="14336" width="9.140625" style="93"/>
    <col min="14337" max="14337" width="5.28515625" style="93" customWidth="1"/>
    <col min="14338" max="14338" width="12.42578125" style="93" customWidth="1"/>
    <col min="14339" max="14339" width="45.85546875" style="93" customWidth="1"/>
    <col min="14340" max="14340" width="8.5703125" style="93" customWidth="1"/>
    <col min="14341" max="14341" width="5.28515625" style="93" customWidth="1"/>
    <col min="14342" max="14345" width="10.7109375" style="93" customWidth="1"/>
    <col min="14346" max="14347" width="12" style="93" customWidth="1"/>
    <col min="14348" max="14592" width="9.140625" style="93"/>
    <col min="14593" max="14593" width="5.28515625" style="93" customWidth="1"/>
    <col min="14594" max="14594" width="12.42578125" style="93" customWidth="1"/>
    <col min="14595" max="14595" width="45.85546875" style="93" customWidth="1"/>
    <col min="14596" max="14596" width="8.5703125" style="93" customWidth="1"/>
    <col min="14597" max="14597" width="5.28515625" style="93" customWidth="1"/>
    <col min="14598" max="14601" width="10.7109375" style="93" customWidth="1"/>
    <col min="14602" max="14603" width="12" style="93" customWidth="1"/>
    <col min="14604" max="14848" width="9.140625" style="93"/>
    <col min="14849" max="14849" width="5.28515625" style="93" customWidth="1"/>
    <col min="14850" max="14850" width="12.42578125" style="93" customWidth="1"/>
    <col min="14851" max="14851" width="45.85546875" style="93" customWidth="1"/>
    <col min="14852" max="14852" width="8.5703125" style="93" customWidth="1"/>
    <col min="14853" max="14853" width="5.28515625" style="93" customWidth="1"/>
    <col min="14854" max="14857" width="10.7109375" style="93" customWidth="1"/>
    <col min="14858" max="14859" width="12" style="93" customWidth="1"/>
    <col min="14860" max="15104" width="9.140625" style="93"/>
    <col min="15105" max="15105" width="5.28515625" style="93" customWidth="1"/>
    <col min="15106" max="15106" width="12.42578125" style="93" customWidth="1"/>
    <col min="15107" max="15107" width="45.85546875" style="93" customWidth="1"/>
    <col min="15108" max="15108" width="8.5703125" style="93" customWidth="1"/>
    <col min="15109" max="15109" width="5.28515625" style="93" customWidth="1"/>
    <col min="15110" max="15113" width="10.7109375" style="93" customWidth="1"/>
    <col min="15114" max="15115" width="12" style="93" customWidth="1"/>
    <col min="15116" max="15360" width="9.140625" style="93"/>
    <col min="15361" max="15361" width="5.28515625" style="93" customWidth="1"/>
    <col min="15362" max="15362" width="12.42578125" style="93" customWidth="1"/>
    <col min="15363" max="15363" width="45.85546875" style="93" customWidth="1"/>
    <col min="15364" max="15364" width="8.5703125" style="93" customWidth="1"/>
    <col min="15365" max="15365" width="5.28515625" style="93" customWidth="1"/>
    <col min="15366" max="15369" width="10.7109375" style="93" customWidth="1"/>
    <col min="15370" max="15371" width="12" style="93" customWidth="1"/>
    <col min="15372" max="15616" width="9.140625" style="93"/>
    <col min="15617" max="15617" width="5.28515625" style="93" customWidth="1"/>
    <col min="15618" max="15618" width="12.42578125" style="93" customWidth="1"/>
    <col min="15619" max="15619" width="45.85546875" style="93" customWidth="1"/>
    <col min="15620" max="15620" width="8.5703125" style="93" customWidth="1"/>
    <col min="15621" max="15621" width="5.28515625" style="93" customWidth="1"/>
    <col min="15622" max="15625" width="10.7109375" style="93" customWidth="1"/>
    <col min="15626" max="15627" width="12" style="93" customWidth="1"/>
    <col min="15628" max="15872" width="9.140625" style="93"/>
    <col min="15873" max="15873" width="5.28515625" style="93" customWidth="1"/>
    <col min="15874" max="15874" width="12.42578125" style="93" customWidth="1"/>
    <col min="15875" max="15875" width="45.85546875" style="93" customWidth="1"/>
    <col min="15876" max="15876" width="8.5703125" style="93" customWidth="1"/>
    <col min="15877" max="15877" width="5.28515625" style="93" customWidth="1"/>
    <col min="15878" max="15881" width="10.7109375" style="93" customWidth="1"/>
    <col min="15882" max="15883" width="12" style="93" customWidth="1"/>
    <col min="15884" max="16128" width="9.140625" style="93"/>
    <col min="16129" max="16129" width="5.28515625" style="93" customWidth="1"/>
    <col min="16130" max="16130" width="12.42578125" style="93" customWidth="1"/>
    <col min="16131" max="16131" width="45.85546875" style="93" customWidth="1"/>
    <col min="16132" max="16132" width="8.5703125" style="93" customWidth="1"/>
    <col min="16133" max="16133" width="5.28515625" style="93" customWidth="1"/>
    <col min="16134" max="16137" width="10.7109375" style="93" customWidth="1"/>
    <col min="16138" max="16139" width="12" style="93" customWidth="1"/>
    <col min="16140" max="16384" width="9.140625" style="93"/>
  </cols>
  <sheetData>
    <row r="1" spans="1:9" s="4" customFormat="1" ht="11.25" x14ac:dyDescent="0.2">
      <c r="D1" s="5"/>
      <c r="F1" s="37"/>
      <c r="G1" s="37"/>
      <c r="H1" s="37"/>
      <c r="I1" s="37"/>
    </row>
    <row r="2" spans="1:9" s="4" customFormat="1" ht="11.25" x14ac:dyDescent="0.2">
      <c r="D2" s="5"/>
      <c r="F2" s="37"/>
      <c r="G2" s="37"/>
      <c r="H2" s="37"/>
      <c r="I2" s="37"/>
    </row>
    <row r="3" spans="1:9" s="4" customFormat="1" ht="11.25" x14ac:dyDescent="0.2">
      <c r="D3" s="5"/>
      <c r="F3" s="37"/>
      <c r="G3" s="37"/>
      <c r="H3" s="37"/>
      <c r="I3" s="37"/>
    </row>
    <row r="4" spans="1:9" s="4" customFormat="1" ht="11.25" x14ac:dyDescent="0.2">
      <c r="D4" s="5"/>
      <c r="F4" s="37"/>
      <c r="G4" s="37"/>
      <c r="H4" s="37"/>
      <c r="I4" s="37"/>
    </row>
    <row r="5" spans="1:9" s="4" customFormat="1" ht="11.25" x14ac:dyDescent="0.2">
      <c r="D5" s="5"/>
      <c r="F5" s="37"/>
      <c r="G5" s="37"/>
      <c r="H5" s="37"/>
      <c r="I5" s="37"/>
    </row>
    <row r="6" spans="1:9" s="4" customFormat="1" ht="11.25" x14ac:dyDescent="0.2">
      <c r="D6" s="5"/>
      <c r="F6" s="37"/>
      <c r="G6" s="37"/>
      <c r="H6" s="37"/>
      <c r="I6" s="37"/>
    </row>
    <row r="7" spans="1:9" s="4" customFormat="1" ht="11.25" x14ac:dyDescent="0.2">
      <c r="D7" s="5"/>
      <c r="F7" s="37"/>
      <c r="G7" s="37"/>
      <c r="H7" s="37"/>
      <c r="I7" s="37"/>
    </row>
    <row r="8" spans="1:9" s="4" customFormat="1" ht="11.25" x14ac:dyDescent="0.2">
      <c r="D8" s="5"/>
      <c r="F8" s="37"/>
      <c r="G8" s="37"/>
      <c r="H8" s="37"/>
      <c r="I8" s="37"/>
    </row>
    <row r="9" spans="1:9" s="130" customFormat="1" ht="18.75" x14ac:dyDescent="0.3">
      <c r="A9" s="243" t="s">
        <v>92</v>
      </c>
      <c r="B9" s="243"/>
      <c r="C9" s="243"/>
      <c r="D9" s="243"/>
      <c r="E9" s="243"/>
      <c r="F9" s="243"/>
      <c r="G9" s="243"/>
      <c r="H9" s="243"/>
      <c r="I9" s="243"/>
    </row>
    <row r="10" spans="1:9" s="131" customFormat="1" x14ac:dyDescent="0.25">
      <c r="A10" s="247" t="s">
        <v>433</v>
      </c>
      <c r="B10" s="247"/>
      <c r="C10" s="247"/>
      <c r="D10" s="247"/>
      <c r="E10" s="247"/>
      <c r="F10" s="247"/>
      <c r="G10" s="247"/>
      <c r="H10" s="247"/>
      <c r="I10" s="247"/>
    </row>
    <row r="11" spans="1:9" s="131" customFormat="1" x14ac:dyDescent="0.25">
      <c r="D11" s="132"/>
      <c r="F11" s="133"/>
      <c r="G11" s="133"/>
      <c r="H11" s="133"/>
      <c r="I11" s="133"/>
    </row>
    <row r="12" spans="1:9" s="131" customFormat="1" x14ac:dyDescent="0.25">
      <c r="D12" s="132"/>
      <c r="F12" s="133"/>
      <c r="G12" s="133"/>
      <c r="H12" s="133"/>
      <c r="I12" s="133"/>
    </row>
    <row r="13" spans="1:9" s="131" customFormat="1" ht="12" customHeight="1" x14ac:dyDescent="0.25">
      <c r="A13" s="264" t="s">
        <v>93</v>
      </c>
      <c r="B13" s="264"/>
      <c r="C13" s="264"/>
      <c r="D13" s="264"/>
      <c r="E13" s="264"/>
      <c r="F13" s="264"/>
      <c r="G13" s="264"/>
      <c r="H13" s="264"/>
      <c r="I13" s="264"/>
    </row>
    <row r="14" spans="1:9" s="131" customFormat="1" ht="12" customHeight="1" x14ac:dyDescent="0.25">
      <c r="A14" s="265" t="s">
        <v>314</v>
      </c>
      <c r="B14" s="265"/>
      <c r="C14" s="265"/>
      <c r="D14" s="265"/>
      <c r="E14" s="265"/>
      <c r="F14" s="265"/>
      <c r="G14" s="265"/>
      <c r="H14" s="265"/>
      <c r="I14" s="265"/>
    </row>
    <row r="15" spans="1:9" s="131" customFormat="1" ht="12" customHeight="1" x14ac:dyDescent="0.25">
      <c r="A15" s="265" t="s">
        <v>302</v>
      </c>
      <c r="B15" s="265"/>
      <c r="C15" s="265"/>
      <c r="D15" s="265"/>
      <c r="E15" s="265"/>
      <c r="F15" s="265"/>
      <c r="G15" s="265"/>
      <c r="H15" s="265"/>
      <c r="I15" s="265"/>
    </row>
    <row r="16" spans="1:9" s="131" customFormat="1" ht="12" customHeight="1" x14ac:dyDescent="0.25">
      <c r="A16" s="264" t="s">
        <v>94</v>
      </c>
      <c r="B16" s="264"/>
      <c r="C16" s="264"/>
      <c r="D16" s="264"/>
      <c r="E16" s="264"/>
      <c r="F16" s="264"/>
      <c r="G16" s="264"/>
      <c r="H16" s="264"/>
      <c r="I16" s="264"/>
    </row>
    <row r="17" spans="1:11" s="131" customFormat="1" ht="12" customHeight="1" x14ac:dyDescent="0.25">
      <c r="A17" s="265" t="s">
        <v>303</v>
      </c>
      <c r="B17" s="265"/>
      <c r="C17" s="265"/>
      <c r="D17" s="265"/>
      <c r="E17" s="265"/>
      <c r="F17" s="265"/>
      <c r="G17" s="265"/>
      <c r="H17" s="265"/>
      <c r="I17" s="265"/>
    </row>
    <row r="18" spans="1:11" s="131" customFormat="1" ht="12" customHeight="1" x14ac:dyDescent="0.25">
      <c r="A18" s="264" t="s">
        <v>95</v>
      </c>
      <c r="B18" s="264"/>
      <c r="C18" s="264"/>
      <c r="D18" s="264"/>
      <c r="E18" s="264"/>
      <c r="F18" s="264"/>
      <c r="G18" s="264"/>
      <c r="H18" s="264"/>
      <c r="I18" s="264"/>
    </row>
    <row r="19" spans="1:11" s="134" customFormat="1" ht="12" customHeight="1" x14ac:dyDescent="0.25">
      <c r="A19" s="265" t="s">
        <v>489</v>
      </c>
      <c r="B19" s="265"/>
      <c r="C19" s="265"/>
      <c r="D19" s="265"/>
      <c r="E19" s="265"/>
      <c r="F19" s="265"/>
      <c r="G19" s="265"/>
      <c r="H19" s="265"/>
      <c r="I19" s="265"/>
    </row>
    <row r="20" spans="1:11" x14ac:dyDescent="0.25">
      <c r="A20" s="277"/>
      <c r="B20" s="277"/>
      <c r="C20" s="277"/>
      <c r="D20" s="277"/>
      <c r="E20" s="277"/>
      <c r="F20" s="277"/>
      <c r="G20" s="277"/>
      <c r="H20" s="277"/>
      <c r="I20" s="277"/>
    </row>
    <row r="21" spans="1:11" x14ac:dyDescent="0.25">
      <c r="A21" s="119"/>
      <c r="B21" s="119"/>
      <c r="C21" s="119"/>
      <c r="D21" s="119"/>
      <c r="E21" s="119"/>
      <c r="F21" s="94"/>
      <c r="G21" s="119"/>
      <c r="H21" s="119"/>
      <c r="I21" s="119"/>
    </row>
    <row r="22" spans="1:11" x14ac:dyDescent="0.25">
      <c r="A22" s="119"/>
      <c r="B22" s="119"/>
      <c r="C22" s="119"/>
      <c r="D22" s="119"/>
      <c r="E22" s="119"/>
      <c r="F22" s="94"/>
      <c r="G22" s="119"/>
      <c r="H22" s="119"/>
      <c r="I22" s="119"/>
    </row>
    <row r="23" spans="1:11" ht="30" x14ac:dyDescent="0.25">
      <c r="A23" s="95"/>
      <c r="B23" s="96"/>
      <c r="C23" s="117" t="s">
        <v>0</v>
      </c>
      <c r="H23" s="94" t="s">
        <v>1</v>
      </c>
      <c r="I23" s="94" t="s">
        <v>2</v>
      </c>
    </row>
    <row r="24" spans="1:11" x14ac:dyDescent="0.25">
      <c r="A24" s="95"/>
      <c r="B24" s="99"/>
      <c r="C24" s="100" t="str">
        <f>C48</f>
        <v>75 Megújuló energiahasznosító berendezések</v>
      </c>
      <c r="D24" s="101"/>
      <c r="E24" s="102"/>
      <c r="F24" s="103"/>
      <c r="G24" s="103"/>
      <c r="H24" s="104"/>
      <c r="I24" s="104"/>
    </row>
    <row r="25" spans="1:11" x14ac:dyDescent="0.25">
      <c r="A25" s="95"/>
      <c r="B25" s="96"/>
      <c r="C25" s="117" t="s">
        <v>15</v>
      </c>
      <c r="H25" s="118"/>
      <c r="I25" s="118"/>
      <c r="J25" s="106"/>
      <c r="K25" s="106"/>
    </row>
    <row r="26" spans="1:11" x14ac:dyDescent="0.25">
      <c r="A26" s="95"/>
      <c r="B26" s="96"/>
      <c r="C26" s="117"/>
      <c r="D26" s="278" t="s">
        <v>96</v>
      </c>
      <c r="E26" s="278"/>
      <c r="F26" s="278"/>
      <c r="G26" s="278"/>
      <c r="H26" s="269"/>
      <c r="I26" s="269"/>
      <c r="J26" s="106"/>
      <c r="K26" s="106"/>
    </row>
    <row r="27" spans="1:11" x14ac:dyDescent="0.25">
      <c r="A27" s="95"/>
      <c r="B27" s="96"/>
      <c r="C27" s="117"/>
      <c r="D27" s="275" t="s">
        <v>97</v>
      </c>
      <c r="E27" s="275"/>
      <c r="F27" s="275"/>
      <c r="G27" s="275"/>
      <c r="H27" s="269"/>
      <c r="I27" s="269"/>
      <c r="J27" s="107"/>
      <c r="K27" s="106"/>
    </row>
    <row r="28" spans="1:11" x14ac:dyDescent="0.25">
      <c r="A28" s="95"/>
      <c r="B28" s="96"/>
      <c r="C28" s="117"/>
      <c r="D28" s="275" t="s">
        <v>98</v>
      </c>
      <c r="E28" s="275"/>
      <c r="F28" s="275"/>
      <c r="G28" s="275"/>
      <c r="H28" s="269"/>
      <c r="I28" s="269"/>
      <c r="J28" s="98"/>
      <c r="K28" s="106"/>
    </row>
    <row r="29" spans="1:11" x14ac:dyDescent="0.25">
      <c r="A29" s="95"/>
      <c r="B29" s="96"/>
      <c r="C29" s="128"/>
      <c r="D29" s="141"/>
      <c r="E29" s="141"/>
      <c r="F29" s="141"/>
      <c r="G29" s="141"/>
      <c r="H29" s="142"/>
      <c r="I29" s="142"/>
      <c r="J29" s="98"/>
      <c r="K29" s="106"/>
    </row>
    <row r="30" spans="1:11" x14ac:dyDescent="0.25">
      <c r="A30" s="95"/>
      <c r="B30" s="96"/>
      <c r="C30" s="128"/>
      <c r="D30" s="141"/>
      <c r="E30" s="141"/>
      <c r="F30" s="141"/>
      <c r="G30" s="141"/>
      <c r="H30" s="142"/>
      <c r="I30" s="142"/>
      <c r="J30" s="98"/>
      <c r="K30" s="106"/>
    </row>
    <row r="31" spans="1:11" x14ac:dyDescent="0.25">
      <c r="A31" s="95"/>
      <c r="B31" s="96"/>
      <c r="C31" s="128"/>
      <c r="D31" s="141"/>
      <c r="E31" s="141"/>
      <c r="F31" s="141"/>
      <c r="G31" s="141"/>
      <c r="H31" s="142"/>
      <c r="I31" s="142"/>
      <c r="J31" s="98"/>
      <c r="K31" s="106"/>
    </row>
    <row r="32" spans="1:11" x14ac:dyDescent="0.25">
      <c r="A32" s="95"/>
      <c r="B32" s="96"/>
      <c r="C32" s="128"/>
      <c r="D32" s="141"/>
      <c r="E32" s="141"/>
      <c r="F32" s="141"/>
      <c r="G32" s="141"/>
      <c r="H32" s="142"/>
      <c r="I32" s="142"/>
      <c r="J32" s="98"/>
      <c r="K32" s="106"/>
    </row>
    <row r="33" spans="1:11" s="146" customFormat="1" x14ac:dyDescent="0.25">
      <c r="A33" s="276" t="str">
        <f>Főösszesítő!A35</f>
        <v>Dátum: ………………………………………..</v>
      </c>
      <c r="B33" s="276"/>
      <c r="C33" s="276"/>
      <c r="D33" s="143"/>
      <c r="E33" s="143"/>
      <c r="F33" s="144"/>
      <c r="G33" s="144"/>
      <c r="H33" s="144"/>
      <c r="I33" s="145"/>
    </row>
    <row r="34" spans="1:11" s="146" customFormat="1" x14ac:dyDescent="0.25">
      <c r="A34" s="147"/>
      <c r="B34" s="147"/>
      <c r="C34" s="147"/>
      <c r="D34" s="143"/>
      <c r="E34" s="143"/>
      <c r="F34" s="144"/>
      <c r="G34" s="144"/>
      <c r="H34" s="144"/>
      <c r="I34" s="145"/>
    </row>
    <row r="35" spans="1:11" s="146" customFormat="1" x14ac:dyDescent="0.25">
      <c r="A35" s="147"/>
      <c r="B35" s="147"/>
      <c r="C35" s="147"/>
      <c r="D35" s="143"/>
      <c r="E35" s="143"/>
      <c r="F35" s="144"/>
      <c r="G35" s="144"/>
      <c r="H35" s="144"/>
      <c r="I35" s="145"/>
    </row>
    <row r="36" spans="1:11" s="146" customFormat="1" x14ac:dyDescent="0.25">
      <c r="A36" s="147"/>
      <c r="B36" s="147"/>
      <c r="C36" s="147"/>
      <c r="D36" s="143"/>
      <c r="E36" s="143"/>
      <c r="F36" s="144"/>
      <c r="G36" s="144"/>
      <c r="H36" s="144"/>
      <c r="I36" s="145"/>
    </row>
    <row r="37" spans="1:11" s="146" customFormat="1" x14ac:dyDescent="0.25">
      <c r="A37" s="148"/>
      <c r="B37" s="143"/>
      <c r="C37" s="143"/>
      <c r="D37" s="149"/>
      <c r="E37" s="143"/>
      <c r="F37" s="144"/>
      <c r="G37" s="144"/>
      <c r="H37" s="144"/>
      <c r="I37" s="145"/>
    </row>
    <row r="38" spans="1:11" s="146" customFormat="1" x14ac:dyDescent="0.25">
      <c r="A38" s="148"/>
      <c r="B38" s="143"/>
      <c r="C38" s="143"/>
      <c r="D38" s="149"/>
      <c r="E38" s="143"/>
      <c r="F38" s="274" t="s">
        <v>99</v>
      </c>
      <c r="G38" s="274"/>
      <c r="H38" s="274"/>
      <c r="I38" s="145"/>
    </row>
    <row r="39" spans="1:11" s="146" customFormat="1" x14ac:dyDescent="0.25">
      <c r="A39" s="148"/>
      <c r="B39" s="143"/>
      <c r="C39" s="143"/>
      <c r="D39" s="149"/>
      <c r="E39" s="143"/>
      <c r="F39" s="274" t="s">
        <v>1028</v>
      </c>
      <c r="G39" s="274"/>
      <c r="H39" s="274"/>
      <c r="I39" s="145"/>
    </row>
    <row r="40" spans="1:11" s="146" customFormat="1" x14ac:dyDescent="0.25">
      <c r="A40" s="148"/>
      <c r="B40" s="143"/>
      <c r="C40" s="143"/>
      <c r="D40" s="149"/>
      <c r="E40" s="143"/>
      <c r="F40" s="274"/>
      <c r="G40" s="274"/>
      <c r="H40" s="274"/>
      <c r="I40" s="145"/>
    </row>
    <row r="41" spans="1:11" x14ac:dyDescent="0.25">
      <c r="A41" s="95"/>
      <c r="B41" s="96"/>
      <c r="C41" s="128"/>
      <c r="D41" s="141"/>
      <c r="E41" s="141"/>
      <c r="F41" s="141"/>
      <c r="G41" s="141"/>
      <c r="H41" s="142"/>
      <c r="I41" s="142"/>
      <c r="J41" s="98"/>
      <c r="K41" s="106"/>
    </row>
    <row r="42" spans="1:11" x14ac:dyDescent="0.25">
      <c r="A42" s="95"/>
      <c r="B42" s="96"/>
      <c r="C42" s="128"/>
      <c r="D42" s="141"/>
      <c r="E42" s="141"/>
      <c r="F42" s="141"/>
      <c r="G42" s="141"/>
      <c r="H42" s="142"/>
      <c r="I42" s="142"/>
      <c r="J42" s="98"/>
      <c r="K42" s="106"/>
    </row>
    <row r="43" spans="1:11" x14ac:dyDescent="0.25">
      <c r="A43" s="95"/>
      <c r="B43" s="96"/>
      <c r="C43" s="128"/>
      <c r="D43" s="141"/>
      <c r="E43" s="141"/>
      <c r="F43" s="141"/>
      <c r="G43" s="141"/>
      <c r="H43" s="142"/>
      <c r="I43" s="142"/>
      <c r="J43" s="98"/>
      <c r="K43" s="106"/>
    </row>
    <row r="44" spans="1:11" x14ac:dyDescent="0.25">
      <c r="A44" s="95"/>
      <c r="B44" s="96"/>
      <c r="C44" s="128"/>
      <c r="D44" s="141"/>
      <c r="E44" s="141"/>
      <c r="F44" s="141"/>
      <c r="G44" s="141"/>
      <c r="H44" s="142"/>
      <c r="I44" s="142"/>
      <c r="J44" s="98"/>
      <c r="K44" s="106"/>
    </row>
    <row r="45" spans="1:11" x14ac:dyDescent="0.25">
      <c r="A45" s="95"/>
      <c r="B45" s="96"/>
      <c r="C45" s="128"/>
      <c r="D45" s="141"/>
      <c r="E45" s="141"/>
      <c r="F45" s="141"/>
      <c r="G45" s="141"/>
      <c r="H45" s="142"/>
      <c r="I45" s="142"/>
      <c r="J45" s="98"/>
      <c r="K45" s="106"/>
    </row>
    <row r="46" spans="1:11" x14ac:dyDescent="0.25">
      <c r="A46" s="95"/>
      <c r="B46" s="96"/>
      <c r="C46" s="117"/>
      <c r="H46" s="118"/>
      <c r="I46" s="118"/>
    </row>
    <row r="47" spans="1:11" x14ac:dyDescent="0.25">
      <c r="A47" s="94"/>
      <c r="B47" s="119"/>
      <c r="C47" s="117"/>
      <c r="D47" s="108"/>
      <c r="E47" s="119"/>
      <c r="F47" s="118"/>
      <c r="G47" s="118"/>
      <c r="H47" s="118"/>
      <c r="I47" s="118"/>
    </row>
    <row r="48" spans="1:11" x14ac:dyDescent="0.25">
      <c r="A48" s="94"/>
      <c r="B48" s="119"/>
      <c r="C48" s="117" t="s">
        <v>435</v>
      </c>
      <c r="D48" s="108"/>
      <c r="E48" s="119"/>
      <c r="F48" s="118"/>
      <c r="G48" s="118"/>
      <c r="H48" s="118"/>
      <c r="I48" s="118"/>
    </row>
    <row r="49" spans="1:9" ht="30" x14ac:dyDescent="0.25">
      <c r="A49" s="94" t="s">
        <v>16</v>
      </c>
      <c r="B49" s="119" t="s">
        <v>17</v>
      </c>
      <c r="C49" s="117" t="s">
        <v>18</v>
      </c>
      <c r="D49" s="108" t="s">
        <v>19</v>
      </c>
      <c r="E49" s="119" t="s">
        <v>20</v>
      </c>
      <c r="F49" s="118" t="s">
        <v>21</v>
      </c>
      <c r="G49" s="118" t="s">
        <v>22</v>
      </c>
      <c r="H49" s="118" t="s">
        <v>23</v>
      </c>
      <c r="I49" s="118" t="s">
        <v>24</v>
      </c>
    </row>
    <row r="50" spans="1:9" ht="321.75" customHeight="1" x14ac:dyDescent="0.25">
      <c r="A50" s="109">
        <v>1</v>
      </c>
      <c r="B50" s="110" t="s">
        <v>434</v>
      </c>
      <c r="C50" s="100" t="s">
        <v>436</v>
      </c>
      <c r="D50" s="111">
        <v>1</v>
      </c>
      <c r="E50" s="110" t="s">
        <v>83</v>
      </c>
      <c r="F50" s="104"/>
      <c r="G50" s="104"/>
      <c r="H50" s="104"/>
      <c r="I50" s="104"/>
    </row>
    <row r="51" spans="1:9" x14ac:dyDescent="0.25">
      <c r="A51" s="95"/>
      <c r="B51" s="96"/>
      <c r="C51" s="120"/>
      <c r="D51" s="99"/>
      <c r="E51" s="96"/>
      <c r="F51" s="105"/>
      <c r="G51" s="105"/>
      <c r="H51" s="105"/>
      <c r="I51" s="105"/>
    </row>
    <row r="52" spans="1:9" x14ac:dyDescent="0.25">
      <c r="A52" s="94"/>
      <c r="B52" s="119"/>
      <c r="C52" s="117" t="s">
        <v>30</v>
      </c>
      <c r="D52" s="108"/>
      <c r="E52" s="119"/>
      <c r="F52" s="118"/>
      <c r="G52" s="118"/>
      <c r="H52" s="118"/>
      <c r="I52" s="118"/>
    </row>
    <row r="53" spans="1:9" x14ac:dyDescent="0.25">
      <c r="A53" s="94"/>
      <c r="B53" s="119"/>
      <c r="C53" s="117"/>
      <c r="D53" s="108"/>
      <c r="E53" s="119"/>
      <c r="F53" s="118"/>
      <c r="G53" s="118"/>
      <c r="H53" s="118"/>
      <c r="I53" s="118"/>
    </row>
  </sheetData>
  <sheetProtection selectLockedCells="1" selectUnlockedCells="1"/>
  <mergeCells count="20">
    <mergeCell ref="A33:C33"/>
    <mergeCell ref="A20:I20"/>
    <mergeCell ref="H26:I26"/>
    <mergeCell ref="A9:I9"/>
    <mergeCell ref="A10:I10"/>
    <mergeCell ref="A13:I13"/>
    <mergeCell ref="A14:I14"/>
    <mergeCell ref="A15:I15"/>
    <mergeCell ref="A16:I16"/>
    <mergeCell ref="A17:I17"/>
    <mergeCell ref="A18:I18"/>
    <mergeCell ref="A19:I19"/>
    <mergeCell ref="D26:G26"/>
    <mergeCell ref="F38:H38"/>
    <mergeCell ref="F39:H39"/>
    <mergeCell ref="F40:H40"/>
    <mergeCell ref="D27:G27"/>
    <mergeCell ref="H27:I27"/>
    <mergeCell ref="D28:G28"/>
    <mergeCell ref="H28:I28"/>
  </mergeCells>
  <pageMargins left="0.74803149606299213" right="0.74803149606299213" top="0.98425196850393704" bottom="0.98425196850393704" header="0.51181102362204722" footer="0.51181102362204722"/>
  <pageSetup paperSize="9" scale="70" firstPageNumber="0" fitToHeight="15" orientation="portrait" r:id="rId1"/>
  <headerFooter alignWithMargins="0"/>
  <rowBreaks count="1" manualBreakCount="1">
    <brk id="4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5"/>
  <sheetViews>
    <sheetView view="pageBreakPreview" zoomScale="145" zoomScaleNormal="100" zoomScaleSheetLayoutView="145" workbookViewId="0">
      <selection activeCell="C127" sqref="C127"/>
    </sheetView>
  </sheetViews>
  <sheetFormatPr defaultRowHeight="11.25" x14ac:dyDescent="0.25"/>
  <cols>
    <col min="1" max="1" width="3.42578125" style="226" bestFit="1" customWidth="1"/>
    <col min="2" max="2" width="5.7109375" style="174" customWidth="1"/>
    <col min="3" max="3" width="26.7109375" style="174" customWidth="1"/>
    <col min="4" max="4" width="5.140625" style="174" bestFit="1" customWidth="1"/>
    <col min="5" max="5" width="3.140625" style="174" bestFit="1" customWidth="1"/>
    <col min="6" max="6" width="6.85546875" style="175" bestFit="1" customWidth="1"/>
    <col min="7" max="7" width="7" style="175" bestFit="1" customWidth="1"/>
    <col min="8" max="9" width="9.140625" style="175" bestFit="1" customWidth="1"/>
    <col min="10" max="11" width="9.140625" style="174" bestFit="1" customWidth="1"/>
    <col min="12" max="256" width="3.7109375" style="174" customWidth="1"/>
    <col min="257" max="257" width="3.28515625" style="174" bestFit="1" customWidth="1"/>
    <col min="258" max="258" width="8.28515625" style="174" bestFit="1" customWidth="1"/>
    <col min="259" max="259" width="20.7109375" style="174" bestFit="1" customWidth="1"/>
    <col min="260" max="260" width="5" style="174" bestFit="1" customWidth="1"/>
    <col min="261" max="261" width="3.140625" style="174" bestFit="1" customWidth="1"/>
    <col min="262" max="262" width="6.7109375" style="174" bestFit="1" customWidth="1"/>
    <col min="263" max="263" width="6.85546875" style="174" bestFit="1" customWidth="1"/>
    <col min="264" max="265" width="7" style="174" bestFit="1" customWidth="1"/>
    <col min="266" max="512" width="3.7109375" style="174" customWidth="1"/>
    <col min="513" max="513" width="3.28515625" style="174" bestFit="1" customWidth="1"/>
    <col min="514" max="514" width="8.28515625" style="174" bestFit="1" customWidth="1"/>
    <col min="515" max="515" width="20.7109375" style="174" bestFit="1" customWidth="1"/>
    <col min="516" max="516" width="5" style="174" bestFit="1" customWidth="1"/>
    <col min="517" max="517" width="3.140625" style="174" bestFit="1" customWidth="1"/>
    <col min="518" max="518" width="6.7109375" style="174" bestFit="1" customWidth="1"/>
    <col min="519" max="519" width="6.85546875" style="174" bestFit="1" customWidth="1"/>
    <col min="520" max="521" width="7" style="174" bestFit="1" customWidth="1"/>
    <col min="522" max="768" width="3.7109375" style="174" customWidth="1"/>
    <col min="769" max="769" width="3.28515625" style="174" bestFit="1" customWidth="1"/>
    <col min="770" max="770" width="8.28515625" style="174" bestFit="1" customWidth="1"/>
    <col min="771" max="771" width="20.7109375" style="174" bestFit="1" customWidth="1"/>
    <col min="772" max="772" width="5" style="174" bestFit="1" customWidth="1"/>
    <col min="773" max="773" width="3.140625" style="174" bestFit="1" customWidth="1"/>
    <col min="774" max="774" width="6.7109375" style="174" bestFit="1" customWidth="1"/>
    <col min="775" max="775" width="6.85546875" style="174" bestFit="1" customWidth="1"/>
    <col min="776" max="777" width="7" style="174" bestFit="1" customWidth="1"/>
    <col min="778" max="1024" width="3.7109375" style="174" customWidth="1"/>
    <col min="1025" max="1025" width="3.28515625" style="174" bestFit="1" customWidth="1"/>
    <col min="1026" max="1026" width="8.28515625" style="174" bestFit="1" customWidth="1"/>
    <col min="1027" max="1027" width="20.7109375" style="174" bestFit="1" customWidth="1"/>
    <col min="1028" max="1028" width="5" style="174" bestFit="1" customWidth="1"/>
    <col min="1029" max="1029" width="3.140625" style="174" bestFit="1" customWidth="1"/>
    <col min="1030" max="1030" width="6.7109375" style="174" bestFit="1" customWidth="1"/>
    <col min="1031" max="1031" width="6.85546875" style="174" bestFit="1" customWidth="1"/>
    <col min="1032" max="1033" width="7" style="174" bestFit="1" customWidth="1"/>
    <col min="1034" max="1280" width="3.7109375" style="174" customWidth="1"/>
    <col min="1281" max="1281" width="3.28515625" style="174" bestFit="1" customWidth="1"/>
    <col min="1282" max="1282" width="8.28515625" style="174" bestFit="1" customWidth="1"/>
    <col min="1283" max="1283" width="20.7109375" style="174" bestFit="1" customWidth="1"/>
    <col min="1284" max="1284" width="5" style="174" bestFit="1" customWidth="1"/>
    <col min="1285" max="1285" width="3.140625" style="174" bestFit="1" customWidth="1"/>
    <col min="1286" max="1286" width="6.7109375" style="174" bestFit="1" customWidth="1"/>
    <col min="1287" max="1287" width="6.85546875" style="174" bestFit="1" customWidth="1"/>
    <col min="1288" max="1289" width="7" style="174" bestFit="1" customWidth="1"/>
    <col min="1290" max="1536" width="3.7109375" style="174" customWidth="1"/>
    <col min="1537" max="1537" width="3.28515625" style="174" bestFit="1" customWidth="1"/>
    <col min="1538" max="1538" width="8.28515625" style="174" bestFit="1" customWidth="1"/>
    <col min="1539" max="1539" width="20.7109375" style="174" bestFit="1" customWidth="1"/>
    <col min="1540" max="1540" width="5" style="174" bestFit="1" customWidth="1"/>
    <col min="1541" max="1541" width="3.140625" style="174" bestFit="1" customWidth="1"/>
    <col min="1542" max="1542" width="6.7109375" style="174" bestFit="1" customWidth="1"/>
    <col min="1543" max="1543" width="6.85546875" style="174" bestFit="1" customWidth="1"/>
    <col min="1544" max="1545" width="7" style="174" bestFit="1" customWidth="1"/>
    <col min="1546" max="1792" width="3.7109375" style="174" customWidth="1"/>
    <col min="1793" max="1793" width="3.28515625" style="174" bestFit="1" customWidth="1"/>
    <col min="1794" max="1794" width="8.28515625" style="174" bestFit="1" customWidth="1"/>
    <col min="1795" max="1795" width="20.7109375" style="174" bestFit="1" customWidth="1"/>
    <col min="1796" max="1796" width="5" style="174" bestFit="1" customWidth="1"/>
    <col min="1797" max="1797" width="3.140625" style="174" bestFit="1" customWidth="1"/>
    <col min="1798" max="1798" width="6.7109375" style="174" bestFit="1" customWidth="1"/>
    <col min="1799" max="1799" width="6.85546875" style="174" bestFit="1" customWidth="1"/>
    <col min="1800" max="1801" width="7" style="174" bestFit="1" customWidth="1"/>
    <col min="1802" max="2048" width="3.7109375" style="174" customWidth="1"/>
    <col min="2049" max="2049" width="3.28515625" style="174" bestFit="1" customWidth="1"/>
    <col min="2050" max="2050" width="8.28515625" style="174" bestFit="1" customWidth="1"/>
    <col min="2051" max="2051" width="20.7109375" style="174" bestFit="1" customWidth="1"/>
    <col min="2052" max="2052" width="5" style="174" bestFit="1" customWidth="1"/>
    <col min="2053" max="2053" width="3.140625" style="174" bestFit="1" customWidth="1"/>
    <col min="2054" max="2054" width="6.7109375" style="174" bestFit="1" customWidth="1"/>
    <col min="2055" max="2055" width="6.85546875" style="174" bestFit="1" customWidth="1"/>
    <col min="2056" max="2057" width="7" style="174" bestFit="1" customWidth="1"/>
    <col min="2058" max="2304" width="3.7109375" style="174" customWidth="1"/>
    <col min="2305" max="2305" width="3.28515625" style="174" bestFit="1" customWidth="1"/>
    <col min="2306" max="2306" width="8.28515625" style="174" bestFit="1" customWidth="1"/>
    <col min="2307" max="2307" width="20.7109375" style="174" bestFit="1" customWidth="1"/>
    <col min="2308" max="2308" width="5" style="174" bestFit="1" customWidth="1"/>
    <col min="2309" max="2309" width="3.140625" style="174" bestFit="1" customWidth="1"/>
    <col min="2310" max="2310" width="6.7109375" style="174" bestFit="1" customWidth="1"/>
    <col min="2311" max="2311" width="6.85546875" style="174" bestFit="1" customWidth="1"/>
    <col min="2312" max="2313" width="7" style="174" bestFit="1" customWidth="1"/>
    <col min="2314" max="2560" width="3.7109375" style="174" customWidth="1"/>
    <col min="2561" max="2561" width="3.28515625" style="174" bestFit="1" customWidth="1"/>
    <col min="2562" max="2562" width="8.28515625" style="174" bestFit="1" customWidth="1"/>
    <col min="2563" max="2563" width="20.7109375" style="174" bestFit="1" customWidth="1"/>
    <col min="2564" max="2564" width="5" style="174" bestFit="1" customWidth="1"/>
    <col min="2565" max="2565" width="3.140625" style="174" bestFit="1" customWidth="1"/>
    <col min="2566" max="2566" width="6.7109375" style="174" bestFit="1" customWidth="1"/>
    <col min="2567" max="2567" width="6.85546875" style="174" bestFit="1" customWidth="1"/>
    <col min="2568" max="2569" width="7" style="174" bestFit="1" customWidth="1"/>
    <col min="2570" max="2816" width="3.7109375" style="174" customWidth="1"/>
    <col min="2817" max="2817" width="3.28515625" style="174" bestFit="1" customWidth="1"/>
    <col min="2818" max="2818" width="8.28515625" style="174" bestFit="1" customWidth="1"/>
    <col min="2819" max="2819" width="20.7109375" style="174" bestFit="1" customWidth="1"/>
    <col min="2820" max="2820" width="5" style="174" bestFit="1" customWidth="1"/>
    <col min="2821" max="2821" width="3.140625" style="174" bestFit="1" customWidth="1"/>
    <col min="2822" max="2822" width="6.7109375" style="174" bestFit="1" customWidth="1"/>
    <col min="2823" max="2823" width="6.85546875" style="174" bestFit="1" customWidth="1"/>
    <col min="2824" max="2825" width="7" style="174" bestFit="1" customWidth="1"/>
    <col min="2826" max="3072" width="3.7109375" style="174" customWidth="1"/>
    <col min="3073" max="3073" width="3.28515625" style="174" bestFit="1" customWidth="1"/>
    <col min="3074" max="3074" width="8.28515625" style="174" bestFit="1" customWidth="1"/>
    <col min="3075" max="3075" width="20.7109375" style="174" bestFit="1" customWidth="1"/>
    <col min="3076" max="3076" width="5" style="174" bestFit="1" customWidth="1"/>
    <col min="3077" max="3077" width="3.140625" style="174" bestFit="1" customWidth="1"/>
    <col min="3078" max="3078" width="6.7109375" style="174" bestFit="1" customWidth="1"/>
    <col min="3079" max="3079" width="6.85546875" style="174" bestFit="1" customWidth="1"/>
    <col min="3080" max="3081" width="7" style="174" bestFit="1" customWidth="1"/>
    <col min="3082" max="3328" width="3.7109375" style="174" customWidth="1"/>
    <col min="3329" max="3329" width="3.28515625" style="174" bestFit="1" customWidth="1"/>
    <col min="3330" max="3330" width="8.28515625" style="174" bestFit="1" customWidth="1"/>
    <col min="3331" max="3331" width="20.7109375" style="174" bestFit="1" customWidth="1"/>
    <col min="3332" max="3332" width="5" style="174" bestFit="1" customWidth="1"/>
    <col min="3333" max="3333" width="3.140625" style="174" bestFit="1" customWidth="1"/>
    <col min="3334" max="3334" width="6.7109375" style="174" bestFit="1" customWidth="1"/>
    <col min="3335" max="3335" width="6.85546875" style="174" bestFit="1" customWidth="1"/>
    <col min="3336" max="3337" width="7" style="174" bestFit="1" customWidth="1"/>
    <col min="3338" max="3584" width="3.7109375" style="174" customWidth="1"/>
    <col min="3585" max="3585" width="3.28515625" style="174" bestFit="1" customWidth="1"/>
    <col min="3586" max="3586" width="8.28515625" style="174" bestFit="1" customWidth="1"/>
    <col min="3587" max="3587" width="20.7109375" style="174" bestFit="1" customWidth="1"/>
    <col min="3588" max="3588" width="5" style="174" bestFit="1" customWidth="1"/>
    <col min="3589" max="3589" width="3.140625" style="174" bestFit="1" customWidth="1"/>
    <col min="3590" max="3590" width="6.7109375" style="174" bestFit="1" customWidth="1"/>
    <col min="3591" max="3591" width="6.85546875" style="174" bestFit="1" customWidth="1"/>
    <col min="3592" max="3593" width="7" style="174" bestFit="1" customWidth="1"/>
    <col min="3594" max="3840" width="3.7109375" style="174" customWidth="1"/>
    <col min="3841" max="3841" width="3.28515625" style="174" bestFit="1" customWidth="1"/>
    <col min="3842" max="3842" width="8.28515625" style="174" bestFit="1" customWidth="1"/>
    <col min="3843" max="3843" width="20.7109375" style="174" bestFit="1" customWidth="1"/>
    <col min="3844" max="3844" width="5" style="174" bestFit="1" customWidth="1"/>
    <col min="3845" max="3845" width="3.140625" style="174" bestFit="1" customWidth="1"/>
    <col min="3846" max="3846" width="6.7109375" style="174" bestFit="1" customWidth="1"/>
    <col min="3847" max="3847" width="6.85546875" style="174" bestFit="1" customWidth="1"/>
    <col min="3848" max="3849" width="7" style="174" bestFit="1" customWidth="1"/>
    <col min="3850" max="4096" width="3.7109375" style="174" customWidth="1"/>
    <col min="4097" max="4097" width="3.28515625" style="174" bestFit="1" customWidth="1"/>
    <col min="4098" max="4098" width="8.28515625" style="174" bestFit="1" customWidth="1"/>
    <col min="4099" max="4099" width="20.7109375" style="174" bestFit="1" customWidth="1"/>
    <col min="4100" max="4100" width="5" style="174" bestFit="1" customWidth="1"/>
    <col min="4101" max="4101" width="3.140625" style="174" bestFit="1" customWidth="1"/>
    <col min="4102" max="4102" width="6.7109375" style="174" bestFit="1" customWidth="1"/>
    <col min="4103" max="4103" width="6.85546875" style="174" bestFit="1" customWidth="1"/>
    <col min="4104" max="4105" width="7" style="174" bestFit="1" customWidth="1"/>
    <col min="4106" max="4352" width="3.7109375" style="174" customWidth="1"/>
    <col min="4353" max="4353" width="3.28515625" style="174" bestFit="1" customWidth="1"/>
    <col min="4354" max="4354" width="8.28515625" style="174" bestFit="1" customWidth="1"/>
    <col min="4355" max="4355" width="20.7109375" style="174" bestFit="1" customWidth="1"/>
    <col min="4356" max="4356" width="5" style="174" bestFit="1" customWidth="1"/>
    <col min="4357" max="4357" width="3.140625" style="174" bestFit="1" customWidth="1"/>
    <col min="4358" max="4358" width="6.7109375" style="174" bestFit="1" customWidth="1"/>
    <col min="4359" max="4359" width="6.85546875" style="174" bestFit="1" customWidth="1"/>
    <col min="4360" max="4361" width="7" style="174" bestFit="1" customWidth="1"/>
    <col min="4362" max="4608" width="3.7109375" style="174" customWidth="1"/>
    <col min="4609" max="4609" width="3.28515625" style="174" bestFit="1" customWidth="1"/>
    <col min="4610" max="4610" width="8.28515625" style="174" bestFit="1" customWidth="1"/>
    <col min="4611" max="4611" width="20.7109375" style="174" bestFit="1" customWidth="1"/>
    <col min="4612" max="4612" width="5" style="174" bestFit="1" customWidth="1"/>
    <col min="4613" max="4613" width="3.140625" style="174" bestFit="1" customWidth="1"/>
    <col min="4614" max="4614" width="6.7109375" style="174" bestFit="1" customWidth="1"/>
    <col min="4615" max="4615" width="6.85546875" style="174" bestFit="1" customWidth="1"/>
    <col min="4616" max="4617" width="7" style="174" bestFit="1" customWidth="1"/>
    <col min="4618" max="4864" width="3.7109375" style="174" customWidth="1"/>
    <col min="4865" max="4865" width="3.28515625" style="174" bestFit="1" customWidth="1"/>
    <col min="4866" max="4866" width="8.28515625" style="174" bestFit="1" customWidth="1"/>
    <col min="4867" max="4867" width="20.7109375" style="174" bestFit="1" customWidth="1"/>
    <col min="4868" max="4868" width="5" style="174" bestFit="1" customWidth="1"/>
    <col min="4869" max="4869" width="3.140625" style="174" bestFit="1" customWidth="1"/>
    <col min="4870" max="4870" width="6.7109375" style="174" bestFit="1" customWidth="1"/>
    <col min="4871" max="4871" width="6.85546875" style="174" bestFit="1" customWidth="1"/>
    <col min="4872" max="4873" width="7" style="174" bestFit="1" customWidth="1"/>
    <col min="4874" max="5120" width="3.7109375" style="174" customWidth="1"/>
    <col min="5121" max="5121" width="3.28515625" style="174" bestFit="1" customWidth="1"/>
    <col min="5122" max="5122" width="8.28515625" style="174" bestFit="1" customWidth="1"/>
    <col min="5123" max="5123" width="20.7109375" style="174" bestFit="1" customWidth="1"/>
    <col min="5124" max="5124" width="5" style="174" bestFit="1" customWidth="1"/>
    <col min="5125" max="5125" width="3.140625" style="174" bestFit="1" customWidth="1"/>
    <col min="5126" max="5126" width="6.7109375" style="174" bestFit="1" customWidth="1"/>
    <col min="5127" max="5127" width="6.85546875" style="174" bestFit="1" customWidth="1"/>
    <col min="5128" max="5129" width="7" style="174" bestFit="1" customWidth="1"/>
    <col min="5130" max="5376" width="3.7109375" style="174" customWidth="1"/>
    <col min="5377" max="5377" width="3.28515625" style="174" bestFit="1" customWidth="1"/>
    <col min="5378" max="5378" width="8.28515625" style="174" bestFit="1" customWidth="1"/>
    <col min="5379" max="5379" width="20.7109375" style="174" bestFit="1" customWidth="1"/>
    <col min="5380" max="5380" width="5" style="174" bestFit="1" customWidth="1"/>
    <col min="5381" max="5381" width="3.140625" style="174" bestFit="1" customWidth="1"/>
    <col min="5382" max="5382" width="6.7109375" style="174" bestFit="1" customWidth="1"/>
    <col min="5383" max="5383" width="6.85546875" style="174" bestFit="1" customWidth="1"/>
    <col min="5384" max="5385" width="7" style="174" bestFit="1" customWidth="1"/>
    <col min="5386" max="5632" width="3.7109375" style="174" customWidth="1"/>
    <col min="5633" max="5633" width="3.28515625" style="174" bestFit="1" customWidth="1"/>
    <col min="5634" max="5634" width="8.28515625" style="174" bestFit="1" customWidth="1"/>
    <col min="5635" max="5635" width="20.7109375" style="174" bestFit="1" customWidth="1"/>
    <col min="5636" max="5636" width="5" style="174" bestFit="1" customWidth="1"/>
    <col min="5637" max="5637" width="3.140625" style="174" bestFit="1" customWidth="1"/>
    <col min="5638" max="5638" width="6.7109375" style="174" bestFit="1" customWidth="1"/>
    <col min="5639" max="5639" width="6.85546875" style="174" bestFit="1" customWidth="1"/>
    <col min="5640" max="5641" width="7" style="174" bestFit="1" customWidth="1"/>
    <col min="5642" max="5888" width="3.7109375" style="174" customWidth="1"/>
    <col min="5889" max="5889" width="3.28515625" style="174" bestFit="1" customWidth="1"/>
    <col min="5890" max="5890" width="8.28515625" style="174" bestFit="1" customWidth="1"/>
    <col min="5891" max="5891" width="20.7109375" style="174" bestFit="1" customWidth="1"/>
    <col min="5892" max="5892" width="5" style="174" bestFit="1" customWidth="1"/>
    <col min="5893" max="5893" width="3.140625" style="174" bestFit="1" customWidth="1"/>
    <col min="5894" max="5894" width="6.7109375" style="174" bestFit="1" customWidth="1"/>
    <col min="5895" max="5895" width="6.85546875" style="174" bestFit="1" customWidth="1"/>
    <col min="5896" max="5897" width="7" style="174" bestFit="1" customWidth="1"/>
    <col min="5898" max="6144" width="3.7109375" style="174" customWidth="1"/>
    <col min="6145" max="6145" width="3.28515625" style="174" bestFit="1" customWidth="1"/>
    <col min="6146" max="6146" width="8.28515625" style="174" bestFit="1" customWidth="1"/>
    <col min="6147" max="6147" width="20.7109375" style="174" bestFit="1" customWidth="1"/>
    <col min="6148" max="6148" width="5" style="174" bestFit="1" customWidth="1"/>
    <col min="6149" max="6149" width="3.140625" style="174" bestFit="1" customWidth="1"/>
    <col min="6150" max="6150" width="6.7109375" style="174" bestFit="1" customWidth="1"/>
    <col min="6151" max="6151" width="6.85546875" style="174" bestFit="1" customWidth="1"/>
    <col min="6152" max="6153" width="7" style="174" bestFit="1" customWidth="1"/>
    <col min="6154" max="6400" width="3.7109375" style="174" customWidth="1"/>
    <col min="6401" max="6401" width="3.28515625" style="174" bestFit="1" customWidth="1"/>
    <col min="6402" max="6402" width="8.28515625" style="174" bestFit="1" customWidth="1"/>
    <col min="6403" max="6403" width="20.7109375" style="174" bestFit="1" customWidth="1"/>
    <col min="6404" max="6404" width="5" style="174" bestFit="1" customWidth="1"/>
    <col min="6405" max="6405" width="3.140625" style="174" bestFit="1" customWidth="1"/>
    <col min="6406" max="6406" width="6.7109375" style="174" bestFit="1" customWidth="1"/>
    <col min="6407" max="6407" width="6.85546875" style="174" bestFit="1" customWidth="1"/>
    <col min="6408" max="6409" width="7" style="174" bestFit="1" customWidth="1"/>
    <col min="6410" max="6656" width="3.7109375" style="174" customWidth="1"/>
    <col min="6657" max="6657" width="3.28515625" style="174" bestFit="1" customWidth="1"/>
    <col min="6658" max="6658" width="8.28515625" style="174" bestFit="1" customWidth="1"/>
    <col min="6659" max="6659" width="20.7109375" style="174" bestFit="1" customWidth="1"/>
    <col min="6660" max="6660" width="5" style="174" bestFit="1" customWidth="1"/>
    <col min="6661" max="6661" width="3.140625" style="174" bestFit="1" customWidth="1"/>
    <col min="6662" max="6662" width="6.7109375" style="174" bestFit="1" customWidth="1"/>
    <col min="6663" max="6663" width="6.85546875" style="174" bestFit="1" customWidth="1"/>
    <col min="6664" max="6665" width="7" style="174" bestFit="1" customWidth="1"/>
    <col min="6666" max="6912" width="3.7109375" style="174" customWidth="1"/>
    <col min="6913" max="6913" width="3.28515625" style="174" bestFit="1" customWidth="1"/>
    <col min="6914" max="6914" width="8.28515625" style="174" bestFit="1" customWidth="1"/>
    <col min="6915" max="6915" width="20.7109375" style="174" bestFit="1" customWidth="1"/>
    <col min="6916" max="6916" width="5" style="174" bestFit="1" customWidth="1"/>
    <col min="6917" max="6917" width="3.140625" style="174" bestFit="1" customWidth="1"/>
    <col min="6918" max="6918" width="6.7109375" style="174" bestFit="1" customWidth="1"/>
    <col min="6919" max="6919" width="6.85546875" style="174" bestFit="1" customWidth="1"/>
    <col min="6920" max="6921" width="7" style="174" bestFit="1" customWidth="1"/>
    <col min="6922" max="7168" width="3.7109375" style="174" customWidth="1"/>
    <col min="7169" max="7169" width="3.28515625" style="174" bestFit="1" customWidth="1"/>
    <col min="7170" max="7170" width="8.28515625" style="174" bestFit="1" customWidth="1"/>
    <col min="7171" max="7171" width="20.7109375" style="174" bestFit="1" customWidth="1"/>
    <col min="7172" max="7172" width="5" style="174" bestFit="1" customWidth="1"/>
    <col min="7173" max="7173" width="3.140625" style="174" bestFit="1" customWidth="1"/>
    <col min="7174" max="7174" width="6.7109375" style="174" bestFit="1" customWidth="1"/>
    <col min="7175" max="7175" width="6.85546875" style="174" bestFit="1" customWidth="1"/>
    <col min="7176" max="7177" width="7" style="174" bestFit="1" customWidth="1"/>
    <col min="7178" max="7424" width="3.7109375" style="174" customWidth="1"/>
    <col min="7425" max="7425" width="3.28515625" style="174" bestFit="1" customWidth="1"/>
    <col min="7426" max="7426" width="8.28515625" style="174" bestFit="1" customWidth="1"/>
    <col min="7427" max="7427" width="20.7109375" style="174" bestFit="1" customWidth="1"/>
    <col min="7428" max="7428" width="5" style="174" bestFit="1" customWidth="1"/>
    <col min="7429" max="7429" width="3.140625" style="174" bestFit="1" customWidth="1"/>
    <col min="7430" max="7430" width="6.7109375" style="174" bestFit="1" customWidth="1"/>
    <col min="7431" max="7431" width="6.85546875" style="174" bestFit="1" customWidth="1"/>
    <col min="7432" max="7433" width="7" style="174" bestFit="1" customWidth="1"/>
    <col min="7434" max="7680" width="3.7109375" style="174" customWidth="1"/>
    <col min="7681" max="7681" width="3.28515625" style="174" bestFit="1" customWidth="1"/>
    <col min="7682" max="7682" width="8.28515625" style="174" bestFit="1" customWidth="1"/>
    <col min="7683" max="7683" width="20.7109375" style="174" bestFit="1" customWidth="1"/>
    <col min="7684" max="7684" width="5" style="174" bestFit="1" customWidth="1"/>
    <col min="7685" max="7685" width="3.140625" style="174" bestFit="1" customWidth="1"/>
    <col min="7686" max="7686" width="6.7109375" style="174" bestFit="1" customWidth="1"/>
    <col min="7687" max="7687" width="6.85546875" style="174" bestFit="1" customWidth="1"/>
    <col min="7688" max="7689" width="7" style="174" bestFit="1" customWidth="1"/>
    <col min="7690" max="7936" width="3.7109375" style="174" customWidth="1"/>
    <col min="7937" max="7937" width="3.28515625" style="174" bestFit="1" customWidth="1"/>
    <col min="7938" max="7938" width="8.28515625" style="174" bestFit="1" customWidth="1"/>
    <col min="7939" max="7939" width="20.7109375" style="174" bestFit="1" customWidth="1"/>
    <col min="7940" max="7940" width="5" style="174" bestFit="1" customWidth="1"/>
    <col min="7941" max="7941" width="3.140625" style="174" bestFit="1" customWidth="1"/>
    <col min="7942" max="7942" width="6.7109375" style="174" bestFit="1" customWidth="1"/>
    <col min="7943" max="7943" width="6.85546875" style="174" bestFit="1" customWidth="1"/>
    <col min="7944" max="7945" width="7" style="174" bestFit="1" customWidth="1"/>
    <col min="7946" max="8192" width="3.7109375" style="174" customWidth="1"/>
    <col min="8193" max="8193" width="3.28515625" style="174" bestFit="1" customWidth="1"/>
    <col min="8194" max="8194" width="8.28515625" style="174" bestFit="1" customWidth="1"/>
    <col min="8195" max="8195" width="20.7109375" style="174" bestFit="1" customWidth="1"/>
    <col min="8196" max="8196" width="5" style="174" bestFit="1" customWidth="1"/>
    <col min="8197" max="8197" width="3.140625" style="174" bestFit="1" customWidth="1"/>
    <col min="8198" max="8198" width="6.7109375" style="174" bestFit="1" customWidth="1"/>
    <col min="8199" max="8199" width="6.85546875" style="174" bestFit="1" customWidth="1"/>
    <col min="8200" max="8201" width="7" style="174" bestFit="1" customWidth="1"/>
    <col min="8202" max="8448" width="3.7109375" style="174" customWidth="1"/>
    <col min="8449" max="8449" width="3.28515625" style="174" bestFit="1" customWidth="1"/>
    <col min="8450" max="8450" width="8.28515625" style="174" bestFit="1" customWidth="1"/>
    <col min="8451" max="8451" width="20.7109375" style="174" bestFit="1" customWidth="1"/>
    <col min="8452" max="8452" width="5" style="174" bestFit="1" customWidth="1"/>
    <col min="8453" max="8453" width="3.140625" style="174" bestFit="1" customWidth="1"/>
    <col min="8454" max="8454" width="6.7109375" style="174" bestFit="1" customWidth="1"/>
    <col min="8455" max="8455" width="6.85546875" style="174" bestFit="1" customWidth="1"/>
    <col min="8456" max="8457" width="7" style="174" bestFit="1" customWidth="1"/>
    <col min="8458" max="8704" width="3.7109375" style="174" customWidth="1"/>
    <col min="8705" max="8705" width="3.28515625" style="174" bestFit="1" customWidth="1"/>
    <col min="8706" max="8706" width="8.28515625" style="174" bestFit="1" customWidth="1"/>
    <col min="8707" max="8707" width="20.7109375" style="174" bestFit="1" customWidth="1"/>
    <col min="8708" max="8708" width="5" style="174" bestFit="1" customWidth="1"/>
    <col min="8709" max="8709" width="3.140625" style="174" bestFit="1" customWidth="1"/>
    <col min="8710" max="8710" width="6.7109375" style="174" bestFit="1" customWidth="1"/>
    <col min="8711" max="8711" width="6.85546875" style="174" bestFit="1" customWidth="1"/>
    <col min="8712" max="8713" width="7" style="174" bestFit="1" customWidth="1"/>
    <col min="8714" max="8960" width="3.7109375" style="174" customWidth="1"/>
    <col min="8961" max="8961" width="3.28515625" style="174" bestFit="1" customWidth="1"/>
    <col min="8962" max="8962" width="8.28515625" style="174" bestFit="1" customWidth="1"/>
    <col min="8963" max="8963" width="20.7109375" style="174" bestFit="1" customWidth="1"/>
    <col min="8964" max="8964" width="5" style="174" bestFit="1" customWidth="1"/>
    <col min="8965" max="8965" width="3.140625" style="174" bestFit="1" customWidth="1"/>
    <col min="8966" max="8966" width="6.7109375" style="174" bestFit="1" customWidth="1"/>
    <col min="8967" max="8967" width="6.85546875" style="174" bestFit="1" customWidth="1"/>
    <col min="8968" max="8969" width="7" style="174" bestFit="1" customWidth="1"/>
    <col min="8970" max="9216" width="3.7109375" style="174" customWidth="1"/>
    <col min="9217" max="9217" width="3.28515625" style="174" bestFit="1" customWidth="1"/>
    <col min="9218" max="9218" width="8.28515625" style="174" bestFit="1" customWidth="1"/>
    <col min="9219" max="9219" width="20.7109375" style="174" bestFit="1" customWidth="1"/>
    <col min="9220" max="9220" width="5" style="174" bestFit="1" customWidth="1"/>
    <col min="9221" max="9221" width="3.140625" style="174" bestFit="1" customWidth="1"/>
    <col min="9222" max="9222" width="6.7109375" style="174" bestFit="1" customWidth="1"/>
    <col min="9223" max="9223" width="6.85546875" style="174" bestFit="1" customWidth="1"/>
    <col min="9224" max="9225" width="7" style="174" bestFit="1" customWidth="1"/>
    <col min="9226" max="9472" width="3.7109375" style="174" customWidth="1"/>
    <col min="9473" max="9473" width="3.28515625" style="174" bestFit="1" customWidth="1"/>
    <col min="9474" max="9474" width="8.28515625" style="174" bestFit="1" customWidth="1"/>
    <col min="9475" max="9475" width="20.7109375" style="174" bestFit="1" customWidth="1"/>
    <col min="9476" max="9476" width="5" style="174" bestFit="1" customWidth="1"/>
    <col min="9477" max="9477" width="3.140625" style="174" bestFit="1" customWidth="1"/>
    <col min="9478" max="9478" width="6.7109375" style="174" bestFit="1" customWidth="1"/>
    <col min="9479" max="9479" width="6.85546875" style="174" bestFit="1" customWidth="1"/>
    <col min="9480" max="9481" width="7" style="174" bestFit="1" customWidth="1"/>
    <col min="9482" max="9728" width="3.7109375" style="174" customWidth="1"/>
    <col min="9729" max="9729" width="3.28515625" style="174" bestFit="1" customWidth="1"/>
    <col min="9730" max="9730" width="8.28515625" style="174" bestFit="1" customWidth="1"/>
    <col min="9731" max="9731" width="20.7109375" style="174" bestFit="1" customWidth="1"/>
    <col min="9732" max="9732" width="5" style="174" bestFit="1" customWidth="1"/>
    <col min="9733" max="9733" width="3.140625" style="174" bestFit="1" customWidth="1"/>
    <col min="9734" max="9734" width="6.7109375" style="174" bestFit="1" customWidth="1"/>
    <col min="9735" max="9735" width="6.85546875" style="174" bestFit="1" customWidth="1"/>
    <col min="9736" max="9737" width="7" style="174" bestFit="1" customWidth="1"/>
    <col min="9738" max="9984" width="3.7109375" style="174" customWidth="1"/>
    <col min="9985" max="9985" width="3.28515625" style="174" bestFit="1" customWidth="1"/>
    <col min="9986" max="9986" width="8.28515625" style="174" bestFit="1" customWidth="1"/>
    <col min="9987" max="9987" width="20.7109375" style="174" bestFit="1" customWidth="1"/>
    <col min="9988" max="9988" width="5" style="174" bestFit="1" customWidth="1"/>
    <col min="9989" max="9989" width="3.140625" style="174" bestFit="1" customWidth="1"/>
    <col min="9990" max="9990" width="6.7109375" style="174" bestFit="1" customWidth="1"/>
    <col min="9991" max="9991" width="6.85546875" style="174" bestFit="1" customWidth="1"/>
    <col min="9992" max="9993" width="7" style="174" bestFit="1" customWidth="1"/>
    <col min="9994" max="10240" width="3.7109375" style="174" customWidth="1"/>
    <col min="10241" max="10241" width="3.28515625" style="174" bestFit="1" customWidth="1"/>
    <col min="10242" max="10242" width="8.28515625" style="174" bestFit="1" customWidth="1"/>
    <col min="10243" max="10243" width="20.7109375" style="174" bestFit="1" customWidth="1"/>
    <col min="10244" max="10244" width="5" style="174" bestFit="1" customWidth="1"/>
    <col min="10245" max="10245" width="3.140625" style="174" bestFit="1" customWidth="1"/>
    <col min="10246" max="10246" width="6.7109375" style="174" bestFit="1" customWidth="1"/>
    <col min="10247" max="10247" width="6.85546875" style="174" bestFit="1" customWidth="1"/>
    <col min="10248" max="10249" width="7" style="174" bestFit="1" customWidth="1"/>
    <col min="10250" max="10496" width="3.7109375" style="174" customWidth="1"/>
    <col min="10497" max="10497" width="3.28515625" style="174" bestFit="1" customWidth="1"/>
    <col min="10498" max="10498" width="8.28515625" style="174" bestFit="1" customWidth="1"/>
    <col min="10499" max="10499" width="20.7109375" style="174" bestFit="1" customWidth="1"/>
    <col min="10500" max="10500" width="5" style="174" bestFit="1" customWidth="1"/>
    <col min="10501" max="10501" width="3.140625" style="174" bestFit="1" customWidth="1"/>
    <col min="10502" max="10502" width="6.7109375" style="174" bestFit="1" customWidth="1"/>
    <col min="10503" max="10503" width="6.85546875" style="174" bestFit="1" customWidth="1"/>
    <col min="10504" max="10505" width="7" style="174" bestFit="1" customWidth="1"/>
    <col min="10506" max="10752" width="3.7109375" style="174" customWidth="1"/>
    <col min="10753" max="10753" width="3.28515625" style="174" bestFit="1" customWidth="1"/>
    <col min="10754" max="10754" width="8.28515625" style="174" bestFit="1" customWidth="1"/>
    <col min="10755" max="10755" width="20.7109375" style="174" bestFit="1" customWidth="1"/>
    <col min="10756" max="10756" width="5" style="174" bestFit="1" customWidth="1"/>
    <col min="10757" max="10757" width="3.140625" style="174" bestFit="1" customWidth="1"/>
    <col min="10758" max="10758" width="6.7109375" style="174" bestFit="1" customWidth="1"/>
    <col min="10759" max="10759" width="6.85546875" style="174" bestFit="1" customWidth="1"/>
    <col min="10760" max="10761" width="7" style="174" bestFit="1" customWidth="1"/>
    <col min="10762" max="11008" width="3.7109375" style="174" customWidth="1"/>
    <col min="11009" max="11009" width="3.28515625" style="174" bestFit="1" customWidth="1"/>
    <col min="11010" max="11010" width="8.28515625" style="174" bestFit="1" customWidth="1"/>
    <col min="11011" max="11011" width="20.7109375" style="174" bestFit="1" customWidth="1"/>
    <col min="11012" max="11012" width="5" style="174" bestFit="1" customWidth="1"/>
    <col min="11013" max="11013" width="3.140625" style="174" bestFit="1" customWidth="1"/>
    <col min="11014" max="11014" width="6.7109375" style="174" bestFit="1" customWidth="1"/>
    <col min="11015" max="11015" width="6.85546875" style="174" bestFit="1" customWidth="1"/>
    <col min="11016" max="11017" width="7" style="174" bestFit="1" customWidth="1"/>
    <col min="11018" max="11264" width="3.7109375" style="174" customWidth="1"/>
    <col min="11265" max="11265" width="3.28515625" style="174" bestFit="1" customWidth="1"/>
    <col min="11266" max="11266" width="8.28515625" style="174" bestFit="1" customWidth="1"/>
    <col min="11267" max="11267" width="20.7109375" style="174" bestFit="1" customWidth="1"/>
    <col min="11268" max="11268" width="5" style="174" bestFit="1" customWidth="1"/>
    <col min="11269" max="11269" width="3.140625" style="174" bestFit="1" customWidth="1"/>
    <col min="11270" max="11270" width="6.7109375" style="174" bestFit="1" customWidth="1"/>
    <col min="11271" max="11271" width="6.85546875" style="174" bestFit="1" customWidth="1"/>
    <col min="11272" max="11273" width="7" style="174" bestFit="1" customWidth="1"/>
    <col min="11274" max="11520" width="3.7109375" style="174" customWidth="1"/>
    <col min="11521" max="11521" width="3.28515625" style="174" bestFit="1" customWidth="1"/>
    <col min="11522" max="11522" width="8.28515625" style="174" bestFit="1" customWidth="1"/>
    <col min="11523" max="11523" width="20.7109375" style="174" bestFit="1" customWidth="1"/>
    <col min="11524" max="11524" width="5" style="174" bestFit="1" customWidth="1"/>
    <col min="11525" max="11525" width="3.140625" style="174" bestFit="1" customWidth="1"/>
    <col min="11526" max="11526" width="6.7109375" style="174" bestFit="1" customWidth="1"/>
    <col min="11527" max="11527" width="6.85546875" style="174" bestFit="1" customWidth="1"/>
    <col min="11528" max="11529" width="7" style="174" bestFit="1" customWidth="1"/>
    <col min="11530" max="11776" width="3.7109375" style="174" customWidth="1"/>
    <col min="11777" max="11777" width="3.28515625" style="174" bestFit="1" customWidth="1"/>
    <col min="11778" max="11778" width="8.28515625" style="174" bestFit="1" customWidth="1"/>
    <col min="11779" max="11779" width="20.7109375" style="174" bestFit="1" customWidth="1"/>
    <col min="11780" max="11780" width="5" style="174" bestFit="1" customWidth="1"/>
    <col min="11781" max="11781" width="3.140625" style="174" bestFit="1" customWidth="1"/>
    <col min="11782" max="11782" width="6.7109375" style="174" bestFit="1" customWidth="1"/>
    <col min="11783" max="11783" width="6.85546875" style="174" bestFit="1" customWidth="1"/>
    <col min="11784" max="11785" width="7" style="174" bestFit="1" customWidth="1"/>
    <col min="11786" max="12032" width="3.7109375" style="174" customWidth="1"/>
    <col min="12033" max="12033" width="3.28515625" style="174" bestFit="1" customWidth="1"/>
    <col min="12034" max="12034" width="8.28515625" style="174" bestFit="1" customWidth="1"/>
    <col min="12035" max="12035" width="20.7109375" style="174" bestFit="1" customWidth="1"/>
    <col min="12036" max="12036" width="5" style="174" bestFit="1" customWidth="1"/>
    <col min="12037" max="12037" width="3.140625" style="174" bestFit="1" customWidth="1"/>
    <col min="12038" max="12038" width="6.7109375" style="174" bestFit="1" customWidth="1"/>
    <col min="12039" max="12039" width="6.85546875" style="174" bestFit="1" customWidth="1"/>
    <col min="12040" max="12041" width="7" style="174" bestFit="1" customWidth="1"/>
    <col min="12042" max="12288" width="3.7109375" style="174" customWidth="1"/>
    <col min="12289" max="12289" width="3.28515625" style="174" bestFit="1" customWidth="1"/>
    <col min="12290" max="12290" width="8.28515625" style="174" bestFit="1" customWidth="1"/>
    <col min="12291" max="12291" width="20.7109375" style="174" bestFit="1" customWidth="1"/>
    <col min="12292" max="12292" width="5" style="174" bestFit="1" customWidth="1"/>
    <col min="12293" max="12293" width="3.140625" style="174" bestFit="1" customWidth="1"/>
    <col min="12294" max="12294" width="6.7109375" style="174" bestFit="1" customWidth="1"/>
    <col min="12295" max="12295" width="6.85546875" style="174" bestFit="1" customWidth="1"/>
    <col min="12296" max="12297" width="7" style="174" bestFit="1" customWidth="1"/>
    <col min="12298" max="12544" width="3.7109375" style="174" customWidth="1"/>
    <col min="12545" max="12545" width="3.28515625" style="174" bestFit="1" customWidth="1"/>
    <col min="12546" max="12546" width="8.28515625" style="174" bestFit="1" customWidth="1"/>
    <col min="12547" max="12547" width="20.7109375" style="174" bestFit="1" customWidth="1"/>
    <col min="12548" max="12548" width="5" style="174" bestFit="1" customWidth="1"/>
    <col min="12549" max="12549" width="3.140625" style="174" bestFit="1" customWidth="1"/>
    <col min="12550" max="12550" width="6.7109375" style="174" bestFit="1" customWidth="1"/>
    <col min="12551" max="12551" width="6.85546875" style="174" bestFit="1" customWidth="1"/>
    <col min="12552" max="12553" width="7" style="174" bestFit="1" customWidth="1"/>
    <col min="12554" max="12800" width="3.7109375" style="174" customWidth="1"/>
    <col min="12801" max="12801" width="3.28515625" style="174" bestFit="1" customWidth="1"/>
    <col min="12802" max="12802" width="8.28515625" style="174" bestFit="1" customWidth="1"/>
    <col min="12803" max="12803" width="20.7109375" style="174" bestFit="1" customWidth="1"/>
    <col min="12804" max="12804" width="5" style="174" bestFit="1" customWidth="1"/>
    <col min="12805" max="12805" width="3.140625" style="174" bestFit="1" customWidth="1"/>
    <col min="12806" max="12806" width="6.7109375" style="174" bestFit="1" customWidth="1"/>
    <col min="12807" max="12807" width="6.85546875" style="174" bestFit="1" customWidth="1"/>
    <col min="12808" max="12809" width="7" style="174" bestFit="1" customWidth="1"/>
    <col min="12810" max="13056" width="3.7109375" style="174" customWidth="1"/>
    <col min="13057" max="13057" width="3.28515625" style="174" bestFit="1" customWidth="1"/>
    <col min="13058" max="13058" width="8.28515625" style="174" bestFit="1" customWidth="1"/>
    <col min="13059" max="13059" width="20.7109375" style="174" bestFit="1" customWidth="1"/>
    <col min="13060" max="13060" width="5" style="174" bestFit="1" customWidth="1"/>
    <col min="13061" max="13061" width="3.140625" style="174" bestFit="1" customWidth="1"/>
    <col min="13062" max="13062" width="6.7109375" style="174" bestFit="1" customWidth="1"/>
    <col min="13063" max="13063" width="6.85546875" style="174" bestFit="1" customWidth="1"/>
    <col min="13064" max="13065" width="7" style="174" bestFit="1" customWidth="1"/>
    <col min="13066" max="13312" width="3.7109375" style="174" customWidth="1"/>
    <col min="13313" max="13313" width="3.28515625" style="174" bestFit="1" customWidth="1"/>
    <col min="13314" max="13314" width="8.28515625" style="174" bestFit="1" customWidth="1"/>
    <col min="13315" max="13315" width="20.7109375" style="174" bestFit="1" customWidth="1"/>
    <col min="13316" max="13316" width="5" style="174" bestFit="1" customWidth="1"/>
    <col min="13317" max="13317" width="3.140625" style="174" bestFit="1" customWidth="1"/>
    <col min="13318" max="13318" width="6.7109375" style="174" bestFit="1" customWidth="1"/>
    <col min="13319" max="13319" width="6.85546875" style="174" bestFit="1" customWidth="1"/>
    <col min="13320" max="13321" width="7" style="174" bestFit="1" customWidth="1"/>
    <col min="13322" max="13568" width="3.7109375" style="174" customWidth="1"/>
    <col min="13569" max="13569" width="3.28515625" style="174" bestFit="1" customWidth="1"/>
    <col min="13570" max="13570" width="8.28515625" style="174" bestFit="1" customWidth="1"/>
    <col min="13571" max="13571" width="20.7109375" style="174" bestFit="1" customWidth="1"/>
    <col min="13572" max="13572" width="5" style="174" bestFit="1" customWidth="1"/>
    <col min="13573" max="13573" width="3.140625" style="174" bestFit="1" customWidth="1"/>
    <col min="13574" max="13574" width="6.7109375" style="174" bestFit="1" customWidth="1"/>
    <col min="13575" max="13575" width="6.85546875" style="174" bestFit="1" customWidth="1"/>
    <col min="13576" max="13577" width="7" style="174" bestFit="1" customWidth="1"/>
    <col min="13578" max="13824" width="3.7109375" style="174" customWidth="1"/>
    <col min="13825" max="13825" width="3.28515625" style="174" bestFit="1" customWidth="1"/>
    <col min="13826" max="13826" width="8.28515625" style="174" bestFit="1" customWidth="1"/>
    <col min="13827" max="13827" width="20.7109375" style="174" bestFit="1" customWidth="1"/>
    <col min="13828" max="13828" width="5" style="174" bestFit="1" customWidth="1"/>
    <col min="13829" max="13829" width="3.140625" style="174" bestFit="1" customWidth="1"/>
    <col min="13830" max="13830" width="6.7109375" style="174" bestFit="1" customWidth="1"/>
    <col min="13831" max="13831" width="6.85546875" style="174" bestFit="1" customWidth="1"/>
    <col min="13832" max="13833" width="7" style="174" bestFit="1" customWidth="1"/>
    <col min="13834" max="14080" width="3.7109375" style="174" customWidth="1"/>
    <col min="14081" max="14081" width="3.28515625" style="174" bestFit="1" customWidth="1"/>
    <col min="14082" max="14082" width="8.28515625" style="174" bestFit="1" customWidth="1"/>
    <col min="14083" max="14083" width="20.7109375" style="174" bestFit="1" customWidth="1"/>
    <col min="14084" max="14084" width="5" style="174" bestFit="1" customWidth="1"/>
    <col min="14085" max="14085" width="3.140625" style="174" bestFit="1" customWidth="1"/>
    <col min="14086" max="14086" width="6.7109375" style="174" bestFit="1" customWidth="1"/>
    <col min="14087" max="14087" width="6.85546875" style="174" bestFit="1" customWidth="1"/>
    <col min="14088" max="14089" width="7" style="174" bestFit="1" customWidth="1"/>
    <col min="14090" max="14336" width="3.7109375" style="174" customWidth="1"/>
    <col min="14337" max="14337" width="3.28515625" style="174" bestFit="1" customWidth="1"/>
    <col min="14338" max="14338" width="8.28515625" style="174" bestFit="1" customWidth="1"/>
    <col min="14339" max="14339" width="20.7109375" style="174" bestFit="1" customWidth="1"/>
    <col min="14340" max="14340" width="5" style="174" bestFit="1" customWidth="1"/>
    <col min="14341" max="14341" width="3.140625" style="174" bestFit="1" customWidth="1"/>
    <col min="14342" max="14342" width="6.7109375" style="174" bestFit="1" customWidth="1"/>
    <col min="14343" max="14343" width="6.85546875" style="174" bestFit="1" customWidth="1"/>
    <col min="14344" max="14345" width="7" style="174" bestFit="1" customWidth="1"/>
    <col min="14346" max="14592" width="3.7109375" style="174" customWidth="1"/>
    <col min="14593" max="14593" width="3.28515625" style="174" bestFit="1" customWidth="1"/>
    <col min="14594" max="14594" width="8.28515625" style="174" bestFit="1" customWidth="1"/>
    <col min="14595" max="14595" width="20.7109375" style="174" bestFit="1" customWidth="1"/>
    <col min="14596" max="14596" width="5" style="174" bestFit="1" customWidth="1"/>
    <col min="14597" max="14597" width="3.140625" style="174" bestFit="1" customWidth="1"/>
    <col min="14598" max="14598" width="6.7109375" style="174" bestFit="1" customWidth="1"/>
    <col min="14599" max="14599" width="6.85546875" style="174" bestFit="1" customWidth="1"/>
    <col min="14600" max="14601" width="7" style="174" bestFit="1" customWidth="1"/>
    <col min="14602" max="14848" width="3.7109375" style="174" customWidth="1"/>
    <col min="14849" max="14849" width="3.28515625" style="174" bestFit="1" customWidth="1"/>
    <col min="14850" max="14850" width="8.28515625" style="174" bestFit="1" customWidth="1"/>
    <col min="14851" max="14851" width="20.7109375" style="174" bestFit="1" customWidth="1"/>
    <col min="14852" max="14852" width="5" style="174" bestFit="1" customWidth="1"/>
    <col min="14853" max="14853" width="3.140625" style="174" bestFit="1" customWidth="1"/>
    <col min="14854" max="14854" width="6.7109375" style="174" bestFit="1" customWidth="1"/>
    <col min="14855" max="14855" width="6.85546875" style="174" bestFit="1" customWidth="1"/>
    <col min="14856" max="14857" width="7" style="174" bestFit="1" customWidth="1"/>
    <col min="14858" max="15104" width="3.7109375" style="174" customWidth="1"/>
    <col min="15105" max="15105" width="3.28515625" style="174" bestFit="1" customWidth="1"/>
    <col min="15106" max="15106" width="8.28515625" style="174" bestFit="1" customWidth="1"/>
    <col min="15107" max="15107" width="20.7109375" style="174" bestFit="1" customWidth="1"/>
    <col min="15108" max="15108" width="5" style="174" bestFit="1" customWidth="1"/>
    <col min="15109" max="15109" width="3.140625" style="174" bestFit="1" customWidth="1"/>
    <col min="15110" max="15110" width="6.7109375" style="174" bestFit="1" customWidth="1"/>
    <col min="15111" max="15111" width="6.85546875" style="174" bestFit="1" customWidth="1"/>
    <col min="15112" max="15113" width="7" style="174" bestFit="1" customWidth="1"/>
    <col min="15114" max="15360" width="3.7109375" style="174" customWidth="1"/>
    <col min="15361" max="15361" width="3.28515625" style="174" bestFit="1" customWidth="1"/>
    <col min="15362" max="15362" width="8.28515625" style="174" bestFit="1" customWidth="1"/>
    <col min="15363" max="15363" width="20.7109375" style="174" bestFit="1" customWidth="1"/>
    <col min="15364" max="15364" width="5" style="174" bestFit="1" customWidth="1"/>
    <col min="15365" max="15365" width="3.140625" style="174" bestFit="1" customWidth="1"/>
    <col min="15366" max="15366" width="6.7109375" style="174" bestFit="1" customWidth="1"/>
    <col min="15367" max="15367" width="6.85546875" style="174" bestFit="1" customWidth="1"/>
    <col min="15368" max="15369" width="7" style="174" bestFit="1" customWidth="1"/>
    <col min="15370" max="15616" width="3.7109375" style="174" customWidth="1"/>
    <col min="15617" max="15617" width="3.28515625" style="174" bestFit="1" customWidth="1"/>
    <col min="15618" max="15618" width="8.28515625" style="174" bestFit="1" customWidth="1"/>
    <col min="15619" max="15619" width="20.7109375" style="174" bestFit="1" customWidth="1"/>
    <col min="15620" max="15620" width="5" style="174" bestFit="1" customWidth="1"/>
    <col min="15621" max="15621" width="3.140625" style="174" bestFit="1" customWidth="1"/>
    <col min="15622" max="15622" width="6.7109375" style="174" bestFit="1" customWidth="1"/>
    <col min="15623" max="15623" width="6.85546875" style="174" bestFit="1" customWidth="1"/>
    <col min="15624" max="15625" width="7" style="174" bestFit="1" customWidth="1"/>
    <col min="15626" max="15872" width="3.7109375" style="174" customWidth="1"/>
    <col min="15873" max="15873" width="3.28515625" style="174" bestFit="1" customWidth="1"/>
    <col min="15874" max="15874" width="8.28515625" style="174" bestFit="1" customWidth="1"/>
    <col min="15875" max="15875" width="20.7109375" style="174" bestFit="1" customWidth="1"/>
    <col min="15876" max="15876" width="5" style="174" bestFit="1" customWidth="1"/>
    <col min="15877" max="15877" width="3.140625" style="174" bestFit="1" customWidth="1"/>
    <col min="15878" max="15878" width="6.7109375" style="174" bestFit="1" customWidth="1"/>
    <col min="15879" max="15879" width="6.85546875" style="174" bestFit="1" customWidth="1"/>
    <col min="15880" max="15881" width="7" style="174" bestFit="1" customWidth="1"/>
    <col min="15882" max="16128" width="3.7109375" style="174" customWidth="1"/>
    <col min="16129" max="16129" width="3.28515625" style="174" bestFit="1" customWidth="1"/>
    <col min="16130" max="16130" width="8.28515625" style="174" bestFit="1" customWidth="1"/>
    <col min="16131" max="16131" width="20.7109375" style="174" bestFit="1" customWidth="1"/>
    <col min="16132" max="16132" width="5" style="174" bestFit="1" customWidth="1"/>
    <col min="16133" max="16133" width="3.140625" style="174" bestFit="1" customWidth="1"/>
    <col min="16134" max="16134" width="6.7109375" style="174" bestFit="1" customWidth="1"/>
    <col min="16135" max="16135" width="6.85546875" style="174" bestFit="1" customWidth="1"/>
    <col min="16136" max="16137" width="7" style="174" bestFit="1" customWidth="1"/>
    <col min="16138" max="16384" width="3.7109375" style="174" customWidth="1"/>
  </cols>
  <sheetData>
    <row r="1" spans="1:9" s="38" customFormat="1" x14ac:dyDescent="0.2">
      <c r="A1" s="42"/>
      <c r="D1" s="39"/>
      <c r="F1" s="88"/>
      <c r="G1" s="88"/>
      <c r="H1" s="88"/>
      <c r="I1" s="88"/>
    </row>
    <row r="2" spans="1:9" s="38" customFormat="1" x14ac:dyDescent="0.2">
      <c r="A2" s="42"/>
      <c r="D2" s="39"/>
      <c r="F2" s="88"/>
      <c r="G2" s="88"/>
      <c r="H2" s="88"/>
      <c r="I2" s="88"/>
    </row>
    <row r="3" spans="1:9" s="38" customFormat="1" x14ac:dyDescent="0.2">
      <c r="A3" s="42"/>
      <c r="D3" s="39"/>
      <c r="F3" s="88"/>
      <c r="G3" s="88"/>
      <c r="H3" s="88"/>
      <c r="I3" s="88"/>
    </row>
    <row r="4" spans="1:9" s="38" customFormat="1" x14ac:dyDescent="0.2">
      <c r="A4" s="42"/>
      <c r="D4" s="39"/>
      <c r="F4" s="88"/>
      <c r="G4" s="88"/>
      <c r="H4" s="88"/>
      <c r="I4" s="88"/>
    </row>
    <row r="5" spans="1:9" s="38" customFormat="1" x14ac:dyDescent="0.2">
      <c r="A5" s="42"/>
      <c r="D5" s="39"/>
      <c r="F5" s="88"/>
      <c r="G5" s="88"/>
      <c r="H5" s="88"/>
      <c r="I5" s="88"/>
    </row>
    <row r="6" spans="1:9" s="38" customFormat="1" x14ac:dyDescent="0.2">
      <c r="A6" s="42"/>
      <c r="D6" s="39"/>
      <c r="F6" s="88"/>
      <c r="G6" s="88"/>
      <c r="H6" s="88"/>
      <c r="I6" s="88"/>
    </row>
    <row r="7" spans="1:9" s="38" customFormat="1" x14ac:dyDescent="0.2">
      <c r="A7" s="42"/>
      <c r="D7" s="39"/>
      <c r="F7" s="88"/>
      <c r="G7" s="88"/>
      <c r="H7" s="88"/>
      <c r="I7" s="88"/>
    </row>
    <row r="8" spans="1:9" s="38" customFormat="1" x14ac:dyDescent="0.2">
      <c r="A8" s="42"/>
      <c r="D8" s="39"/>
      <c r="F8" s="88"/>
      <c r="G8" s="88"/>
      <c r="H8" s="88"/>
      <c r="I8" s="88"/>
    </row>
    <row r="9" spans="1:9" s="38" customFormat="1" ht="18.75" x14ac:dyDescent="0.3">
      <c r="A9" s="279" t="s">
        <v>92</v>
      </c>
      <c r="B9" s="279"/>
      <c r="C9" s="279"/>
      <c r="D9" s="279"/>
      <c r="E9" s="279"/>
      <c r="F9" s="279"/>
      <c r="G9" s="279"/>
      <c r="H9" s="279"/>
      <c r="I9" s="279"/>
    </row>
    <row r="10" spans="1:9" s="38" customFormat="1" ht="15" x14ac:dyDescent="0.25">
      <c r="A10" s="280" t="s">
        <v>349</v>
      </c>
      <c r="B10" s="280"/>
      <c r="C10" s="280"/>
      <c r="D10" s="280"/>
      <c r="E10" s="280"/>
      <c r="F10" s="280"/>
      <c r="G10" s="280"/>
      <c r="H10" s="280"/>
      <c r="I10" s="280"/>
    </row>
    <row r="11" spans="1:9" s="38" customFormat="1" x14ac:dyDescent="0.2">
      <c r="A11" s="42"/>
      <c r="D11" s="39"/>
      <c r="F11" s="88"/>
      <c r="G11" s="88"/>
      <c r="H11" s="88"/>
      <c r="I11" s="88"/>
    </row>
    <row r="12" spans="1:9" s="38" customFormat="1" x14ac:dyDescent="0.2">
      <c r="A12" s="42"/>
      <c r="D12" s="39"/>
      <c r="F12" s="88"/>
      <c r="G12" s="88"/>
      <c r="H12" s="88"/>
      <c r="I12" s="88"/>
    </row>
    <row r="13" spans="1:9" s="38" customFormat="1" ht="12" x14ac:dyDescent="0.2">
      <c r="A13" s="239" t="s">
        <v>93</v>
      </c>
      <c r="B13" s="239"/>
      <c r="C13" s="239"/>
      <c r="D13" s="239"/>
      <c r="E13" s="239"/>
      <c r="F13" s="239"/>
      <c r="G13" s="239"/>
      <c r="H13" s="239"/>
      <c r="I13" s="239"/>
    </row>
    <row r="14" spans="1:9" s="38" customFormat="1" ht="12" x14ac:dyDescent="0.2">
      <c r="A14" s="238" t="s">
        <v>314</v>
      </c>
      <c r="B14" s="238"/>
      <c r="C14" s="238"/>
      <c r="D14" s="238"/>
      <c r="E14" s="238"/>
      <c r="F14" s="238"/>
      <c r="G14" s="238"/>
      <c r="H14" s="238"/>
      <c r="I14" s="238"/>
    </row>
    <row r="15" spans="1:9" s="38" customFormat="1" ht="12" x14ac:dyDescent="0.2">
      <c r="A15" s="238" t="s">
        <v>302</v>
      </c>
      <c r="B15" s="238"/>
      <c r="C15" s="238"/>
      <c r="D15" s="238"/>
      <c r="E15" s="238"/>
      <c r="F15" s="238"/>
      <c r="G15" s="238"/>
      <c r="H15" s="238"/>
      <c r="I15" s="238"/>
    </row>
    <row r="16" spans="1:9" s="38" customFormat="1" ht="12" x14ac:dyDescent="0.2">
      <c r="A16" s="239" t="s">
        <v>94</v>
      </c>
      <c r="B16" s="239"/>
      <c r="C16" s="239"/>
      <c r="D16" s="239"/>
      <c r="E16" s="239"/>
      <c r="F16" s="239"/>
      <c r="G16" s="239"/>
      <c r="H16" s="239"/>
      <c r="I16" s="239"/>
    </row>
    <row r="17" spans="1:11" s="38" customFormat="1" ht="12" x14ac:dyDescent="0.2">
      <c r="A17" s="238" t="s">
        <v>303</v>
      </c>
      <c r="B17" s="238"/>
      <c r="C17" s="238"/>
      <c r="D17" s="238"/>
      <c r="E17" s="238"/>
      <c r="F17" s="238"/>
      <c r="G17" s="238"/>
      <c r="H17" s="238"/>
      <c r="I17" s="238"/>
    </row>
    <row r="18" spans="1:11" s="38" customFormat="1" ht="12" x14ac:dyDescent="0.2">
      <c r="A18" s="239" t="s">
        <v>95</v>
      </c>
      <c r="B18" s="239"/>
      <c r="C18" s="239"/>
      <c r="D18" s="239"/>
      <c r="E18" s="239"/>
      <c r="F18" s="239"/>
      <c r="G18" s="239"/>
      <c r="H18" s="239"/>
      <c r="I18" s="239"/>
    </row>
    <row r="19" spans="1:11" s="89" customFormat="1" ht="12" x14ac:dyDescent="0.2">
      <c r="A19" s="238" t="s">
        <v>304</v>
      </c>
      <c r="B19" s="238"/>
      <c r="C19" s="238"/>
      <c r="D19" s="238"/>
      <c r="E19" s="238"/>
      <c r="F19" s="238"/>
      <c r="G19" s="238"/>
      <c r="H19" s="238"/>
      <c r="I19" s="238"/>
    </row>
    <row r="20" spans="1:11" s="89" customFormat="1" ht="12" x14ac:dyDescent="0.2">
      <c r="A20" s="127"/>
      <c r="B20" s="161"/>
      <c r="C20" s="161"/>
      <c r="D20" s="161"/>
      <c r="E20" s="161"/>
      <c r="F20" s="85"/>
      <c r="G20" s="85"/>
      <c r="H20" s="85"/>
      <c r="I20" s="85"/>
    </row>
    <row r="21" spans="1:11" s="38" customFormat="1" x14ac:dyDescent="0.2">
      <c r="A21" s="42"/>
      <c r="D21" s="39"/>
      <c r="F21" s="88"/>
      <c r="G21" s="88"/>
      <c r="H21" s="88"/>
      <c r="I21" s="88"/>
    </row>
    <row r="24" spans="1:11" s="225" customFormat="1" ht="22.5" x14ac:dyDescent="0.25">
      <c r="A24" s="223"/>
      <c r="B24" s="252" t="s">
        <v>101</v>
      </c>
      <c r="C24" s="252"/>
      <c r="D24" s="252"/>
      <c r="E24" s="252"/>
      <c r="F24" s="252"/>
      <c r="G24" s="252"/>
      <c r="H24" s="224" t="s">
        <v>1</v>
      </c>
      <c r="I24" s="224" t="s">
        <v>2</v>
      </c>
    </row>
    <row r="25" spans="1:11" x14ac:dyDescent="0.25">
      <c r="B25" s="258" t="str">
        <f>A49</f>
        <v>01  Informatika, riasztó és telefon rendszer</v>
      </c>
      <c r="C25" s="258"/>
      <c r="D25" s="258"/>
      <c r="E25" s="258"/>
      <c r="F25" s="258"/>
      <c r="G25" s="258"/>
    </row>
    <row r="26" spans="1:11" x14ac:dyDescent="0.25">
      <c r="B26" s="258" t="str">
        <f>A110</f>
        <v>02 Indukciós hurok rendszer</v>
      </c>
      <c r="C26" s="258"/>
      <c r="D26" s="258"/>
      <c r="E26" s="258"/>
      <c r="F26" s="258"/>
      <c r="G26" s="258"/>
    </row>
    <row r="27" spans="1:11" x14ac:dyDescent="0.25">
      <c r="B27" s="258" t="str">
        <f>A120</f>
        <v>03 Tűzjelző rendszer</v>
      </c>
      <c r="C27" s="258"/>
      <c r="D27" s="258"/>
      <c r="E27" s="258"/>
      <c r="F27" s="258"/>
      <c r="G27" s="258"/>
    </row>
    <row r="28" spans="1:11" x14ac:dyDescent="0.25">
      <c r="B28" s="260"/>
      <c r="C28" s="260"/>
      <c r="D28" s="260"/>
      <c r="E28" s="260"/>
      <c r="F28" s="260"/>
      <c r="G28" s="260"/>
      <c r="H28" s="227"/>
      <c r="I28" s="227"/>
    </row>
    <row r="29" spans="1:11" s="225" customFormat="1" x14ac:dyDescent="0.2">
      <c r="A29" s="223"/>
      <c r="B29" s="281" t="s">
        <v>103</v>
      </c>
      <c r="C29" s="281"/>
      <c r="D29" s="281"/>
      <c r="E29" s="281"/>
      <c r="F29" s="281"/>
      <c r="G29" s="281"/>
      <c r="H29" s="183"/>
      <c r="I29" s="183"/>
      <c r="J29" s="176"/>
      <c r="K29" s="176"/>
    </row>
    <row r="30" spans="1:11" s="180" customFormat="1" ht="15" x14ac:dyDescent="0.2">
      <c r="A30" s="228"/>
      <c r="B30" s="177"/>
      <c r="C30" s="178"/>
      <c r="D30" s="253" t="s">
        <v>96</v>
      </c>
      <c r="E30" s="253"/>
      <c r="F30" s="253"/>
      <c r="G30" s="253"/>
      <c r="H30" s="282"/>
      <c r="I30" s="282"/>
      <c r="J30" s="179"/>
      <c r="K30" s="179"/>
    </row>
    <row r="31" spans="1:11" s="180" customFormat="1" ht="15" x14ac:dyDescent="0.2">
      <c r="A31" s="228"/>
      <c r="B31" s="177"/>
      <c r="C31" s="178"/>
      <c r="D31" s="253" t="s">
        <v>97</v>
      </c>
      <c r="E31" s="253"/>
      <c r="F31" s="253"/>
      <c r="G31" s="253"/>
      <c r="H31" s="282"/>
      <c r="I31" s="282"/>
    </row>
    <row r="32" spans="1:11" s="180" customFormat="1" ht="15" x14ac:dyDescent="0.2">
      <c r="A32" s="228"/>
      <c r="B32" s="177"/>
      <c r="C32" s="178"/>
      <c r="D32" s="253" t="s">
        <v>98</v>
      </c>
      <c r="E32" s="253"/>
      <c r="F32" s="253"/>
      <c r="G32" s="253"/>
      <c r="H32" s="282"/>
      <c r="I32" s="282"/>
    </row>
    <row r="33" spans="1:9" s="180" customFormat="1" ht="15" x14ac:dyDescent="0.2">
      <c r="A33" s="228"/>
      <c r="B33" s="177"/>
      <c r="C33" s="178"/>
      <c r="D33" s="181"/>
      <c r="F33" s="182"/>
      <c r="G33" s="182"/>
      <c r="H33" s="183"/>
      <c r="I33" s="183"/>
    </row>
    <row r="34" spans="1:9" s="180" customFormat="1" ht="15" x14ac:dyDescent="0.2">
      <c r="A34" s="228"/>
      <c r="B34" s="177"/>
      <c r="C34" s="178"/>
      <c r="D34" s="181"/>
      <c r="F34" s="182"/>
      <c r="G34" s="182"/>
      <c r="H34" s="183"/>
      <c r="I34" s="183"/>
    </row>
    <row r="35" spans="1:9" s="92" customFormat="1" x14ac:dyDescent="0.2">
      <c r="A35" s="250" t="str">
        <f>Főösszesítő!A35</f>
        <v>Dátum: ………………………………………..</v>
      </c>
      <c r="B35" s="250"/>
      <c r="C35" s="250"/>
      <c r="D35" s="38"/>
      <c r="E35" s="38"/>
      <c r="F35" s="167"/>
      <c r="G35" s="167"/>
      <c r="H35" s="167"/>
      <c r="I35" s="91"/>
    </row>
    <row r="36" spans="1:9" s="92" customFormat="1" x14ac:dyDescent="0.2">
      <c r="A36" s="162"/>
      <c r="B36" s="162"/>
      <c r="C36" s="162"/>
      <c r="D36" s="38"/>
      <c r="E36" s="38"/>
      <c r="F36" s="167"/>
      <c r="G36" s="167"/>
      <c r="H36" s="167"/>
      <c r="I36" s="91"/>
    </row>
    <row r="37" spans="1:9" s="92" customFormat="1" x14ac:dyDescent="0.2">
      <c r="A37" s="162"/>
      <c r="B37" s="162"/>
      <c r="C37" s="162"/>
      <c r="D37" s="38"/>
      <c r="E37" s="38"/>
      <c r="F37" s="167"/>
      <c r="G37" s="167"/>
      <c r="H37" s="167"/>
      <c r="I37" s="91"/>
    </row>
    <row r="38" spans="1:9" s="92" customFormat="1" x14ac:dyDescent="0.2">
      <c r="A38" s="162"/>
      <c r="B38" s="162"/>
      <c r="C38" s="162"/>
      <c r="D38" s="38"/>
      <c r="E38" s="38"/>
      <c r="F38" s="167"/>
      <c r="G38" s="167"/>
      <c r="H38" s="167"/>
      <c r="I38" s="91"/>
    </row>
    <row r="39" spans="1:9" s="92" customFormat="1" x14ac:dyDescent="0.2">
      <c r="A39" s="42"/>
      <c r="B39" s="38"/>
      <c r="C39" s="38"/>
      <c r="D39" s="39"/>
      <c r="E39" s="38"/>
      <c r="F39" s="167"/>
      <c r="G39" s="167"/>
      <c r="H39" s="167"/>
      <c r="I39" s="91"/>
    </row>
    <row r="40" spans="1:9" s="92" customFormat="1" x14ac:dyDescent="0.2">
      <c r="A40" s="42"/>
      <c r="B40" s="38"/>
      <c r="C40" s="38"/>
      <c r="D40" s="39"/>
      <c r="E40" s="38"/>
      <c r="F40" s="284" t="s">
        <v>99</v>
      </c>
      <c r="G40" s="284"/>
      <c r="H40" s="284"/>
      <c r="I40" s="91"/>
    </row>
    <row r="41" spans="1:9" s="92" customFormat="1" x14ac:dyDescent="0.2">
      <c r="A41" s="42"/>
      <c r="B41" s="38"/>
      <c r="C41" s="38"/>
      <c r="D41" s="39"/>
      <c r="E41" s="38"/>
      <c r="F41" s="284" t="s">
        <v>1028</v>
      </c>
      <c r="G41" s="284"/>
      <c r="H41" s="284"/>
      <c r="I41" s="91"/>
    </row>
    <row r="42" spans="1:9" s="92" customFormat="1" x14ac:dyDescent="0.2">
      <c r="A42" s="42"/>
      <c r="B42" s="38"/>
      <c r="C42" s="38"/>
      <c r="D42" s="39"/>
      <c r="E42" s="38"/>
      <c r="F42" s="284"/>
      <c r="G42" s="284"/>
      <c r="H42" s="284"/>
      <c r="I42" s="91"/>
    </row>
    <row r="49" spans="1:9" x14ac:dyDescent="0.25">
      <c r="A49" s="283" t="s">
        <v>910</v>
      </c>
      <c r="B49" s="283"/>
      <c r="C49" s="283"/>
      <c r="D49" s="283"/>
      <c r="E49" s="283"/>
      <c r="F49" s="283"/>
      <c r="G49" s="283"/>
      <c r="H49" s="283"/>
      <c r="I49" s="283"/>
    </row>
    <row r="50" spans="1:9" ht="22.5" x14ac:dyDescent="0.25">
      <c r="A50" s="223" t="s">
        <v>16</v>
      </c>
      <c r="B50" s="225" t="s">
        <v>17</v>
      </c>
      <c r="C50" s="225" t="s">
        <v>18</v>
      </c>
      <c r="D50" s="229" t="s">
        <v>19</v>
      </c>
      <c r="E50" s="225" t="s">
        <v>20</v>
      </c>
      <c r="F50" s="183" t="s">
        <v>21</v>
      </c>
      <c r="G50" s="183" t="s">
        <v>22</v>
      </c>
      <c r="H50" s="183" t="s">
        <v>23</v>
      </c>
      <c r="I50" s="183" t="s">
        <v>24</v>
      </c>
    </row>
    <row r="51" spans="1:9" s="172" customFormat="1" ht="22.5" x14ac:dyDescent="0.25">
      <c r="A51" s="188">
        <v>1</v>
      </c>
      <c r="B51" s="172" t="s">
        <v>885</v>
      </c>
      <c r="C51" s="230" t="s">
        <v>886</v>
      </c>
      <c r="D51" s="189">
        <v>30</v>
      </c>
      <c r="E51" s="172" t="s">
        <v>28</v>
      </c>
      <c r="F51" s="231"/>
      <c r="G51" s="231"/>
      <c r="H51" s="231"/>
      <c r="I51" s="231"/>
    </row>
    <row r="52" spans="1:9" s="172" customFormat="1" ht="24" x14ac:dyDescent="0.25">
      <c r="A52" s="188">
        <v>2</v>
      </c>
      <c r="B52" s="172" t="s">
        <v>108</v>
      </c>
      <c r="C52" s="230" t="s">
        <v>1030</v>
      </c>
      <c r="D52" s="189">
        <v>120</v>
      </c>
      <c r="E52" s="172" t="s">
        <v>29</v>
      </c>
      <c r="F52" s="231"/>
      <c r="G52" s="231"/>
      <c r="H52" s="231"/>
      <c r="I52" s="231"/>
    </row>
    <row r="53" spans="1:9" s="172" customFormat="1" ht="24" x14ac:dyDescent="0.25">
      <c r="A53" s="188">
        <v>3</v>
      </c>
      <c r="B53" s="172" t="s">
        <v>887</v>
      </c>
      <c r="C53" s="230" t="s">
        <v>1031</v>
      </c>
      <c r="D53" s="189">
        <v>180</v>
      </c>
      <c r="E53" s="172" t="s">
        <v>29</v>
      </c>
      <c r="F53" s="231"/>
      <c r="G53" s="231"/>
      <c r="H53" s="231"/>
      <c r="I53" s="231"/>
    </row>
    <row r="54" spans="1:9" s="172" customFormat="1" ht="33.75" x14ac:dyDescent="0.25">
      <c r="A54" s="188">
        <v>4</v>
      </c>
      <c r="B54" s="172" t="s">
        <v>888</v>
      </c>
      <c r="C54" s="230" t="s">
        <v>889</v>
      </c>
      <c r="D54" s="189">
        <v>25</v>
      </c>
      <c r="E54" s="172" t="s">
        <v>28</v>
      </c>
      <c r="F54" s="231"/>
      <c r="G54" s="231"/>
      <c r="H54" s="231"/>
      <c r="I54" s="231"/>
    </row>
    <row r="55" spans="1:9" s="172" customFormat="1" ht="33.75" x14ac:dyDescent="0.25">
      <c r="A55" s="188">
        <v>5</v>
      </c>
      <c r="B55" s="172" t="s">
        <v>362</v>
      </c>
      <c r="C55" s="230" t="s">
        <v>363</v>
      </c>
      <c r="D55" s="189">
        <v>30</v>
      </c>
      <c r="E55" s="172" t="s">
        <v>28</v>
      </c>
      <c r="F55" s="231"/>
      <c r="G55" s="231"/>
      <c r="H55" s="231"/>
      <c r="I55" s="231"/>
    </row>
    <row r="56" spans="1:9" s="172" customFormat="1" ht="33.75" x14ac:dyDescent="0.25">
      <c r="A56" s="188">
        <v>6</v>
      </c>
      <c r="B56" s="172" t="s">
        <v>890</v>
      </c>
      <c r="C56" s="230" t="s">
        <v>891</v>
      </c>
      <c r="D56" s="189">
        <v>20</v>
      </c>
      <c r="E56" s="172" t="s">
        <v>28</v>
      </c>
      <c r="F56" s="231"/>
      <c r="G56" s="231"/>
      <c r="H56" s="231"/>
      <c r="I56" s="231"/>
    </row>
    <row r="57" spans="1:9" s="172" customFormat="1" ht="33.75" x14ac:dyDescent="0.25">
      <c r="A57" s="188">
        <v>7</v>
      </c>
      <c r="B57" s="172" t="s">
        <v>892</v>
      </c>
      <c r="C57" s="230" t="s">
        <v>893</v>
      </c>
      <c r="D57" s="189">
        <v>10</v>
      </c>
      <c r="E57" s="172" t="s">
        <v>28</v>
      </c>
      <c r="F57" s="231"/>
      <c r="G57" s="231"/>
      <c r="H57" s="231"/>
      <c r="I57" s="231"/>
    </row>
    <row r="58" spans="1:9" s="172" customFormat="1" ht="22.5" x14ac:dyDescent="0.25">
      <c r="A58" s="188">
        <v>8</v>
      </c>
      <c r="B58" s="172" t="s">
        <v>364</v>
      </c>
      <c r="C58" s="230" t="s">
        <v>365</v>
      </c>
      <c r="D58" s="189">
        <v>400</v>
      </c>
      <c r="E58" s="172" t="s">
        <v>29</v>
      </c>
      <c r="F58" s="231"/>
      <c r="G58" s="231"/>
      <c r="H58" s="231"/>
      <c r="I58" s="231"/>
    </row>
    <row r="59" spans="1:9" s="172" customFormat="1" ht="22.5" x14ac:dyDescent="0.25">
      <c r="A59" s="188">
        <v>9</v>
      </c>
      <c r="B59" s="172" t="s">
        <v>366</v>
      </c>
      <c r="C59" s="230" t="s">
        <v>367</v>
      </c>
      <c r="D59" s="189">
        <v>75</v>
      </c>
      <c r="E59" s="172" t="s">
        <v>28</v>
      </c>
      <c r="F59" s="231"/>
      <c r="G59" s="231"/>
      <c r="H59" s="231"/>
      <c r="I59" s="231"/>
    </row>
    <row r="60" spans="1:9" s="172" customFormat="1" ht="22.5" x14ac:dyDescent="0.25">
      <c r="A60" s="188">
        <v>10</v>
      </c>
      <c r="B60" s="172" t="s">
        <v>830</v>
      </c>
      <c r="C60" s="230" t="s">
        <v>831</v>
      </c>
      <c r="D60" s="189">
        <v>100</v>
      </c>
      <c r="E60" s="172" t="s">
        <v>28</v>
      </c>
      <c r="F60" s="231"/>
      <c r="G60" s="231"/>
      <c r="H60" s="231"/>
      <c r="I60" s="231"/>
    </row>
    <row r="61" spans="1:9" s="172" customFormat="1" ht="101.25" x14ac:dyDescent="0.25">
      <c r="A61" s="188">
        <v>11</v>
      </c>
      <c r="B61" s="172" t="s">
        <v>844</v>
      </c>
      <c r="C61" s="232" t="s">
        <v>845</v>
      </c>
      <c r="D61" s="189">
        <v>150</v>
      </c>
      <c r="E61" s="172" t="s">
        <v>29</v>
      </c>
      <c r="F61" s="231"/>
      <c r="G61" s="231"/>
      <c r="H61" s="231"/>
      <c r="I61" s="231"/>
    </row>
    <row r="62" spans="1:9" s="172" customFormat="1" ht="101.25" x14ac:dyDescent="0.25">
      <c r="A62" s="188">
        <v>12</v>
      </c>
      <c r="B62" s="172" t="s">
        <v>846</v>
      </c>
      <c r="C62" s="232" t="s">
        <v>847</v>
      </c>
      <c r="D62" s="189">
        <v>100</v>
      </c>
      <c r="E62" s="172" t="s">
        <v>29</v>
      </c>
      <c r="F62" s="231"/>
      <c r="G62" s="231"/>
      <c r="H62" s="231"/>
      <c r="I62" s="231"/>
    </row>
    <row r="63" spans="1:9" s="172" customFormat="1" ht="90" x14ac:dyDescent="0.25">
      <c r="A63" s="188">
        <v>13</v>
      </c>
      <c r="B63" s="172" t="s">
        <v>848</v>
      </c>
      <c r="C63" s="232" t="s">
        <v>849</v>
      </c>
      <c r="D63" s="189">
        <v>100</v>
      </c>
      <c r="E63" s="172" t="s">
        <v>29</v>
      </c>
      <c r="F63" s="231"/>
      <c r="G63" s="231"/>
      <c r="H63" s="231"/>
      <c r="I63" s="231"/>
    </row>
    <row r="64" spans="1:9" s="172" customFormat="1" ht="78.75" x14ac:dyDescent="0.25">
      <c r="A64" s="188">
        <v>14</v>
      </c>
      <c r="B64" s="172" t="s">
        <v>850</v>
      </c>
      <c r="C64" s="232" t="s">
        <v>851</v>
      </c>
      <c r="D64" s="189">
        <v>115</v>
      </c>
      <c r="E64" s="172" t="s">
        <v>29</v>
      </c>
      <c r="F64" s="231"/>
      <c r="G64" s="231"/>
      <c r="H64" s="231"/>
      <c r="I64" s="231"/>
    </row>
    <row r="65" spans="1:256" s="172" customFormat="1" ht="78.75" x14ac:dyDescent="0.25">
      <c r="A65" s="188">
        <v>15</v>
      </c>
      <c r="B65" s="172" t="s">
        <v>852</v>
      </c>
      <c r="C65" s="232" t="s">
        <v>853</v>
      </c>
      <c r="D65" s="189">
        <v>200</v>
      </c>
      <c r="E65" s="172" t="s">
        <v>29</v>
      </c>
      <c r="F65" s="231"/>
      <c r="G65" s="231"/>
      <c r="H65" s="231"/>
      <c r="I65" s="231"/>
    </row>
    <row r="66" spans="1:256" s="172" customFormat="1" ht="78.75" x14ac:dyDescent="0.25">
      <c r="A66" s="188">
        <v>16</v>
      </c>
      <c r="B66" s="172" t="s">
        <v>854</v>
      </c>
      <c r="C66" s="232" t="s">
        <v>855</v>
      </c>
      <c r="D66" s="189">
        <v>150</v>
      </c>
      <c r="E66" s="172" t="s">
        <v>29</v>
      </c>
      <c r="F66" s="231"/>
      <c r="G66" s="231"/>
      <c r="H66" s="231"/>
      <c r="I66" s="231"/>
    </row>
    <row r="67" spans="1:256" s="172" customFormat="1" ht="78.75" x14ac:dyDescent="0.25">
      <c r="A67" s="188">
        <v>17</v>
      </c>
      <c r="B67" s="172" t="s">
        <v>856</v>
      </c>
      <c r="C67" s="232" t="s">
        <v>857</v>
      </c>
      <c r="D67" s="189">
        <v>100</v>
      </c>
      <c r="E67" s="172" t="s">
        <v>29</v>
      </c>
      <c r="F67" s="231"/>
      <c r="G67" s="231"/>
      <c r="H67" s="231"/>
      <c r="I67" s="231"/>
    </row>
    <row r="68" spans="1:256" s="172" customFormat="1" ht="67.5" x14ac:dyDescent="0.25">
      <c r="A68" s="188">
        <v>18</v>
      </c>
      <c r="B68" s="172" t="s">
        <v>858</v>
      </c>
      <c r="C68" s="232" t="s">
        <v>859</v>
      </c>
      <c r="D68" s="189">
        <v>50</v>
      </c>
      <c r="E68" s="172" t="s">
        <v>29</v>
      </c>
      <c r="F68" s="231"/>
      <c r="G68" s="231"/>
      <c r="H68" s="231"/>
      <c r="I68" s="231"/>
    </row>
    <row r="69" spans="1:256" s="172" customFormat="1" ht="90" x14ac:dyDescent="0.25">
      <c r="A69" s="188">
        <v>19</v>
      </c>
      <c r="B69" s="172" t="s">
        <v>860</v>
      </c>
      <c r="C69" s="232" t="s">
        <v>861</v>
      </c>
      <c r="D69" s="189">
        <v>25</v>
      </c>
      <c r="E69" s="172" t="s">
        <v>28</v>
      </c>
      <c r="F69" s="231"/>
      <c r="G69" s="231"/>
      <c r="H69" s="231"/>
      <c r="I69" s="231"/>
    </row>
    <row r="70" spans="1:256" s="172" customFormat="1" ht="90" x14ac:dyDescent="0.25">
      <c r="A70" s="188">
        <v>20</v>
      </c>
      <c r="B70" s="172" t="s">
        <v>862</v>
      </c>
      <c r="C70" s="232" t="s">
        <v>863</v>
      </c>
      <c r="D70" s="189">
        <v>30</v>
      </c>
      <c r="E70" s="172" t="s">
        <v>28</v>
      </c>
      <c r="F70" s="231"/>
      <c r="G70" s="231"/>
      <c r="H70" s="231"/>
      <c r="I70" s="231"/>
    </row>
    <row r="71" spans="1:256" s="172" customFormat="1" ht="90" x14ac:dyDescent="0.25">
      <c r="A71" s="188">
        <v>21</v>
      </c>
      <c r="B71" s="172" t="s">
        <v>864</v>
      </c>
      <c r="C71" s="232" t="s">
        <v>865</v>
      </c>
      <c r="D71" s="189">
        <v>30</v>
      </c>
      <c r="E71" s="172" t="s">
        <v>28</v>
      </c>
      <c r="F71" s="231"/>
      <c r="G71" s="231"/>
      <c r="H71" s="231"/>
      <c r="I71" s="231"/>
    </row>
    <row r="72" spans="1:256" s="172" customFormat="1" ht="69" x14ac:dyDescent="0.25">
      <c r="A72" s="188">
        <v>22</v>
      </c>
      <c r="B72" s="172" t="s">
        <v>866</v>
      </c>
      <c r="C72" s="232" t="s">
        <v>1032</v>
      </c>
      <c r="D72" s="189">
        <v>900</v>
      </c>
      <c r="E72" s="172" t="s">
        <v>29</v>
      </c>
      <c r="F72" s="231"/>
      <c r="G72" s="231"/>
      <c r="H72" s="231"/>
      <c r="I72" s="231"/>
    </row>
    <row r="73" spans="1:256" s="172" customFormat="1" ht="90" x14ac:dyDescent="0.25">
      <c r="A73" s="188">
        <v>23</v>
      </c>
      <c r="B73" s="172" t="s">
        <v>867</v>
      </c>
      <c r="C73" s="232" t="s">
        <v>868</v>
      </c>
      <c r="D73" s="189">
        <v>450</v>
      </c>
      <c r="E73" s="172" t="s">
        <v>29</v>
      </c>
      <c r="F73" s="231"/>
      <c r="G73" s="231"/>
      <c r="H73" s="231"/>
      <c r="I73" s="231"/>
    </row>
    <row r="74" spans="1:256" s="172" customFormat="1" ht="101.25" x14ac:dyDescent="0.25">
      <c r="A74" s="188">
        <v>24</v>
      </c>
      <c r="B74" s="172" t="s">
        <v>869</v>
      </c>
      <c r="C74" s="232" t="s">
        <v>870</v>
      </c>
      <c r="D74" s="189">
        <v>800</v>
      </c>
      <c r="E74" s="172" t="s">
        <v>29</v>
      </c>
      <c r="F74" s="231"/>
      <c r="G74" s="231"/>
      <c r="H74" s="231"/>
      <c r="I74" s="231"/>
    </row>
    <row r="75" spans="1:256" ht="91.5" x14ac:dyDescent="0.25">
      <c r="A75" s="188">
        <v>25</v>
      </c>
      <c r="B75" s="172" t="s">
        <v>871</v>
      </c>
      <c r="C75" s="232" t="s">
        <v>1033</v>
      </c>
      <c r="D75" s="189">
        <v>200</v>
      </c>
      <c r="E75" s="172" t="s">
        <v>29</v>
      </c>
      <c r="F75" s="231"/>
      <c r="G75" s="231"/>
      <c r="H75" s="231"/>
      <c r="I75" s="231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</row>
    <row r="76" spans="1:256" ht="45" x14ac:dyDescent="0.25">
      <c r="A76" s="188">
        <v>26</v>
      </c>
      <c r="B76" s="172" t="s">
        <v>824</v>
      </c>
      <c r="C76" s="232" t="s">
        <v>825</v>
      </c>
      <c r="D76" s="189">
        <v>200</v>
      </c>
      <c r="E76" s="172" t="s">
        <v>28</v>
      </c>
      <c r="F76" s="231"/>
      <c r="G76" s="231"/>
      <c r="H76" s="231"/>
      <c r="I76" s="231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</row>
    <row r="77" spans="1:256" ht="56.25" x14ac:dyDescent="0.25">
      <c r="A77" s="188">
        <v>27</v>
      </c>
      <c r="B77" s="172" t="s">
        <v>826</v>
      </c>
      <c r="C77" s="232" t="s">
        <v>827</v>
      </c>
      <c r="D77" s="189">
        <v>200</v>
      </c>
      <c r="E77" s="172" t="s">
        <v>28</v>
      </c>
      <c r="F77" s="231"/>
      <c r="G77" s="231"/>
      <c r="H77" s="231"/>
      <c r="I77" s="231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  <c r="HQ77" s="172"/>
      <c r="HR77" s="172"/>
      <c r="HS77" s="172"/>
      <c r="HT77" s="172"/>
      <c r="HU77" s="172"/>
      <c r="HV77" s="172"/>
      <c r="HW77" s="172"/>
      <c r="HX77" s="172"/>
      <c r="HY77" s="172"/>
      <c r="HZ77" s="172"/>
      <c r="IA77" s="172"/>
      <c r="IB77" s="172"/>
      <c r="IC77" s="172"/>
      <c r="ID77" s="172"/>
      <c r="IE77" s="172"/>
      <c r="IF77" s="172"/>
      <c r="IG77" s="172"/>
      <c r="IH77" s="172"/>
      <c r="II77" s="172"/>
      <c r="IJ77" s="172"/>
      <c r="IK77" s="172"/>
      <c r="IL77" s="172"/>
      <c r="IM77" s="172"/>
      <c r="IN77" s="172"/>
      <c r="IO77" s="172"/>
      <c r="IP77" s="172"/>
      <c r="IQ77" s="172"/>
      <c r="IR77" s="172"/>
      <c r="IS77" s="172"/>
      <c r="IT77" s="172"/>
      <c r="IU77" s="172"/>
      <c r="IV77" s="172"/>
    </row>
    <row r="78" spans="1:256" ht="56.25" x14ac:dyDescent="0.25">
      <c r="A78" s="188">
        <v>28</v>
      </c>
      <c r="B78" s="172" t="s">
        <v>872</v>
      </c>
      <c r="C78" s="232" t="s">
        <v>873</v>
      </c>
      <c r="D78" s="189">
        <v>200</v>
      </c>
      <c r="E78" s="172" t="s">
        <v>28</v>
      </c>
      <c r="F78" s="231"/>
      <c r="G78" s="231"/>
      <c r="H78" s="231"/>
      <c r="I78" s="231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  <c r="HW78" s="172"/>
      <c r="HX78" s="172"/>
      <c r="HY78" s="172"/>
      <c r="HZ78" s="172"/>
      <c r="IA78" s="172"/>
      <c r="IB78" s="172"/>
      <c r="IC78" s="172"/>
      <c r="ID78" s="172"/>
      <c r="IE78" s="172"/>
      <c r="IF78" s="172"/>
      <c r="IG78" s="172"/>
      <c r="IH78" s="172"/>
      <c r="II78" s="172"/>
      <c r="IJ78" s="172"/>
      <c r="IK78" s="172"/>
      <c r="IL78" s="172"/>
      <c r="IM78" s="172"/>
      <c r="IN78" s="172"/>
      <c r="IO78" s="172"/>
      <c r="IP78" s="172"/>
      <c r="IQ78" s="172"/>
      <c r="IR78" s="172"/>
      <c r="IS78" s="172"/>
      <c r="IT78" s="172"/>
      <c r="IU78" s="172"/>
      <c r="IV78" s="172"/>
    </row>
    <row r="79" spans="1:256" ht="67.5" x14ac:dyDescent="0.25">
      <c r="A79" s="188">
        <v>29</v>
      </c>
      <c r="B79" s="172" t="s">
        <v>874</v>
      </c>
      <c r="C79" s="232" t="s">
        <v>993</v>
      </c>
      <c r="D79" s="189">
        <v>6</v>
      </c>
      <c r="E79" s="172" t="s">
        <v>28</v>
      </c>
      <c r="F79" s="231"/>
      <c r="G79" s="231"/>
      <c r="H79" s="231"/>
      <c r="I79" s="231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  <c r="IU79" s="172"/>
      <c r="IV79" s="172"/>
    </row>
    <row r="80" spans="1:256" ht="67.5" x14ac:dyDescent="0.25">
      <c r="A80" s="188">
        <v>30</v>
      </c>
      <c r="B80" s="172" t="s">
        <v>875</v>
      </c>
      <c r="C80" s="232" t="s">
        <v>994</v>
      </c>
      <c r="D80" s="189">
        <v>8</v>
      </c>
      <c r="E80" s="172" t="s">
        <v>28</v>
      </c>
      <c r="F80" s="231"/>
      <c r="G80" s="231"/>
      <c r="H80" s="231"/>
      <c r="I80" s="231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  <c r="HW80" s="172"/>
      <c r="HX80" s="172"/>
      <c r="HY80" s="172"/>
      <c r="HZ80" s="172"/>
      <c r="IA80" s="172"/>
      <c r="IB80" s="172"/>
      <c r="IC80" s="172"/>
      <c r="ID80" s="172"/>
      <c r="IE80" s="172"/>
      <c r="IF80" s="172"/>
      <c r="IG80" s="172"/>
      <c r="IH80" s="172"/>
      <c r="II80" s="172"/>
      <c r="IJ80" s="172"/>
      <c r="IK80" s="172"/>
      <c r="IL80" s="172"/>
      <c r="IM80" s="172"/>
      <c r="IN80" s="172"/>
      <c r="IO80" s="172"/>
      <c r="IP80" s="172"/>
      <c r="IQ80" s="172"/>
      <c r="IR80" s="172"/>
      <c r="IS80" s="172"/>
      <c r="IT80" s="172"/>
      <c r="IU80" s="172"/>
      <c r="IV80" s="172"/>
    </row>
    <row r="81" spans="1:256" ht="67.5" x14ac:dyDescent="0.25">
      <c r="A81" s="188">
        <v>31</v>
      </c>
      <c r="B81" s="172" t="s">
        <v>876</v>
      </c>
      <c r="C81" s="232" t="s">
        <v>995</v>
      </c>
      <c r="D81" s="189">
        <v>10</v>
      </c>
      <c r="E81" s="172" t="s">
        <v>28</v>
      </c>
      <c r="F81" s="231"/>
      <c r="G81" s="231"/>
      <c r="H81" s="231"/>
      <c r="I81" s="231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 s="172"/>
      <c r="HX81" s="172"/>
      <c r="HY81" s="172"/>
      <c r="HZ81" s="172"/>
      <c r="IA81" s="172"/>
      <c r="IB81" s="172"/>
      <c r="IC81" s="172"/>
      <c r="ID81" s="172"/>
      <c r="IE81" s="172"/>
      <c r="IF81" s="172"/>
      <c r="IG81" s="172"/>
      <c r="IH81" s="172"/>
      <c r="II81" s="172"/>
      <c r="IJ81" s="172"/>
      <c r="IK81" s="172"/>
      <c r="IL81" s="172"/>
      <c r="IM81" s="172"/>
      <c r="IN81" s="172"/>
      <c r="IO81" s="172"/>
      <c r="IP81" s="172"/>
      <c r="IQ81" s="172"/>
      <c r="IR81" s="172"/>
      <c r="IS81" s="172"/>
      <c r="IT81" s="172"/>
      <c r="IU81" s="172"/>
      <c r="IV81" s="172"/>
    </row>
    <row r="82" spans="1:256" ht="56.25" x14ac:dyDescent="0.25">
      <c r="A82" s="188">
        <v>32</v>
      </c>
      <c r="B82" s="172" t="s">
        <v>877</v>
      </c>
      <c r="C82" s="232" t="s">
        <v>996</v>
      </c>
      <c r="D82" s="189">
        <v>10</v>
      </c>
      <c r="E82" s="172" t="s">
        <v>28</v>
      </c>
      <c r="F82" s="231"/>
      <c r="G82" s="231"/>
      <c r="H82" s="231"/>
      <c r="I82" s="231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  <c r="HQ82" s="172"/>
      <c r="HR82" s="172"/>
      <c r="HS82" s="172"/>
      <c r="HT82" s="172"/>
      <c r="HU82" s="172"/>
      <c r="HV82" s="172"/>
      <c r="HW82" s="172"/>
      <c r="HX82" s="172"/>
      <c r="HY82" s="172"/>
      <c r="HZ82" s="172"/>
      <c r="IA82" s="172"/>
      <c r="IB82" s="172"/>
      <c r="IC82" s="172"/>
      <c r="ID82" s="172"/>
      <c r="IE82" s="172"/>
      <c r="IF82" s="172"/>
      <c r="IG82" s="172"/>
      <c r="IH82" s="172"/>
      <c r="II82" s="172"/>
      <c r="IJ82" s="172"/>
      <c r="IK82" s="172"/>
      <c r="IL82" s="172"/>
      <c r="IM82" s="172"/>
      <c r="IN82" s="172"/>
      <c r="IO82" s="172"/>
      <c r="IP82" s="172"/>
      <c r="IQ82" s="172"/>
      <c r="IR82" s="172"/>
      <c r="IS82" s="172"/>
      <c r="IT82" s="172"/>
      <c r="IU82" s="172"/>
      <c r="IV82" s="172"/>
    </row>
    <row r="83" spans="1:256" ht="112.5" x14ac:dyDescent="0.25">
      <c r="A83" s="188">
        <v>33</v>
      </c>
      <c r="B83" s="172" t="s">
        <v>1019</v>
      </c>
      <c r="C83" s="232" t="s">
        <v>1020</v>
      </c>
      <c r="D83" s="189">
        <v>1</v>
      </c>
      <c r="E83" s="172" t="s">
        <v>28</v>
      </c>
      <c r="F83" s="231"/>
      <c r="G83" s="231"/>
      <c r="H83" s="231"/>
      <c r="I83" s="231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  <c r="HW83" s="172"/>
      <c r="HX83" s="172"/>
      <c r="HY83" s="172"/>
      <c r="HZ83" s="172"/>
      <c r="IA83" s="172"/>
      <c r="IB83" s="172"/>
      <c r="IC83" s="172"/>
      <c r="ID83" s="172"/>
      <c r="IE83" s="172"/>
      <c r="IF83" s="172"/>
      <c r="IG83" s="172"/>
      <c r="IH83" s="172"/>
      <c r="II83" s="172"/>
      <c r="IJ83" s="172"/>
      <c r="IK83" s="172"/>
      <c r="IL83" s="172"/>
      <c r="IM83" s="172"/>
      <c r="IN83" s="172"/>
      <c r="IO83" s="172"/>
      <c r="IP83" s="172"/>
      <c r="IQ83" s="172"/>
      <c r="IR83" s="172"/>
      <c r="IS83" s="172"/>
      <c r="IT83" s="172"/>
      <c r="IU83" s="172"/>
      <c r="IV83" s="172"/>
    </row>
    <row r="84" spans="1:256" ht="72.75" customHeight="1" x14ac:dyDescent="0.25">
      <c r="A84" s="188">
        <v>34</v>
      </c>
      <c r="B84" s="172" t="s">
        <v>1021</v>
      </c>
      <c r="C84" s="232" t="s">
        <v>1022</v>
      </c>
      <c r="D84" s="189">
        <v>1</v>
      </c>
      <c r="E84" s="172" t="s">
        <v>28</v>
      </c>
      <c r="F84" s="231"/>
      <c r="G84" s="231"/>
      <c r="H84" s="231"/>
      <c r="I84" s="231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  <c r="IA84" s="172"/>
      <c r="IB84" s="172"/>
      <c r="IC84" s="172"/>
      <c r="ID84" s="172"/>
      <c r="IE84" s="172"/>
      <c r="IF84" s="172"/>
      <c r="IG84" s="172"/>
      <c r="IH84" s="172"/>
      <c r="II84" s="172"/>
      <c r="IJ84" s="172"/>
      <c r="IK84" s="172"/>
      <c r="IL84" s="172"/>
      <c r="IM84" s="172"/>
      <c r="IN84" s="172"/>
      <c r="IO84" s="172"/>
      <c r="IP84" s="172"/>
      <c r="IQ84" s="172"/>
      <c r="IR84" s="172"/>
      <c r="IS84" s="172"/>
      <c r="IT84" s="172"/>
      <c r="IU84" s="172"/>
      <c r="IV84" s="172"/>
    </row>
    <row r="85" spans="1:256" ht="74.25" customHeight="1" x14ac:dyDescent="0.25">
      <c r="A85" s="188">
        <v>35</v>
      </c>
      <c r="B85" s="172" t="s">
        <v>1021</v>
      </c>
      <c r="C85" s="232" t="s">
        <v>1023</v>
      </c>
      <c r="D85" s="189">
        <v>2</v>
      </c>
      <c r="E85" s="172" t="s">
        <v>28</v>
      </c>
      <c r="F85" s="231"/>
      <c r="G85" s="231"/>
      <c r="H85" s="231"/>
      <c r="I85" s="231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  <c r="IA85" s="172"/>
      <c r="IB85" s="172"/>
      <c r="IC85" s="172"/>
      <c r="ID85" s="172"/>
      <c r="IE85" s="172"/>
      <c r="IF85" s="172"/>
      <c r="IG85" s="172"/>
      <c r="IH85" s="172"/>
      <c r="II85" s="172"/>
      <c r="IJ85" s="172"/>
      <c r="IK85" s="172"/>
      <c r="IL85" s="172"/>
      <c r="IM85" s="172"/>
      <c r="IN85" s="172"/>
      <c r="IO85" s="172"/>
      <c r="IP85" s="172"/>
      <c r="IQ85" s="172"/>
      <c r="IR85" s="172"/>
      <c r="IS85" s="172"/>
      <c r="IT85" s="172"/>
      <c r="IU85" s="172"/>
      <c r="IV85" s="172"/>
    </row>
    <row r="86" spans="1:256" ht="234.75" customHeight="1" x14ac:dyDescent="0.25">
      <c r="A86" s="188">
        <v>36</v>
      </c>
      <c r="B86" s="172" t="s">
        <v>1021</v>
      </c>
      <c r="C86" s="232" t="s">
        <v>1024</v>
      </c>
      <c r="D86" s="189">
        <v>1</v>
      </c>
      <c r="E86" s="172" t="s">
        <v>28</v>
      </c>
      <c r="F86" s="231"/>
      <c r="G86" s="231"/>
      <c r="H86" s="231"/>
      <c r="I86" s="231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  <c r="HQ86" s="172"/>
      <c r="HR86" s="172"/>
      <c r="HS86" s="172"/>
      <c r="HT86" s="172"/>
      <c r="HU86" s="172"/>
      <c r="HV86" s="172"/>
      <c r="HW86" s="172"/>
      <c r="HX86" s="172"/>
      <c r="HY86" s="172"/>
      <c r="HZ86" s="172"/>
      <c r="IA86" s="172"/>
      <c r="IB86" s="172"/>
      <c r="IC86" s="172"/>
      <c r="ID86" s="172"/>
      <c r="IE86" s="172"/>
      <c r="IF86" s="172"/>
      <c r="IG86" s="172"/>
      <c r="IH86" s="172"/>
      <c r="II86" s="172"/>
      <c r="IJ86" s="172"/>
      <c r="IK86" s="172"/>
      <c r="IL86" s="172"/>
      <c r="IM86" s="172"/>
      <c r="IN86" s="172"/>
      <c r="IO86" s="172"/>
      <c r="IP86" s="172"/>
      <c r="IQ86" s="172"/>
      <c r="IR86" s="172"/>
      <c r="IS86" s="172"/>
      <c r="IT86" s="172"/>
      <c r="IU86" s="172"/>
      <c r="IV86" s="172"/>
    </row>
    <row r="87" spans="1:256" ht="33.75" x14ac:dyDescent="0.25">
      <c r="A87" s="188">
        <v>37</v>
      </c>
      <c r="B87" s="172" t="s">
        <v>878</v>
      </c>
      <c r="C87" s="232" t="s">
        <v>879</v>
      </c>
      <c r="D87" s="189">
        <v>1</v>
      </c>
      <c r="E87" s="172" t="s">
        <v>28</v>
      </c>
      <c r="F87" s="231"/>
      <c r="G87" s="231"/>
      <c r="H87" s="231"/>
      <c r="I87" s="231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</row>
    <row r="88" spans="1:256" ht="67.5" x14ac:dyDescent="0.25">
      <c r="A88" s="188">
        <v>38</v>
      </c>
      <c r="B88" s="172" t="s">
        <v>880</v>
      </c>
      <c r="C88" s="232" t="s">
        <v>881</v>
      </c>
      <c r="D88" s="189">
        <v>15</v>
      </c>
      <c r="E88" s="172" t="s">
        <v>28</v>
      </c>
      <c r="F88" s="231"/>
      <c r="G88" s="231"/>
      <c r="H88" s="231"/>
      <c r="I88" s="231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</row>
    <row r="89" spans="1:256" ht="67.5" x14ac:dyDescent="0.25">
      <c r="A89" s="188">
        <v>39</v>
      </c>
      <c r="B89" s="172" t="s">
        <v>882</v>
      </c>
      <c r="C89" s="232" t="s">
        <v>883</v>
      </c>
      <c r="D89" s="189">
        <v>3</v>
      </c>
      <c r="E89" s="172" t="s">
        <v>28</v>
      </c>
      <c r="F89" s="231"/>
      <c r="G89" s="231"/>
      <c r="H89" s="231"/>
      <c r="I89" s="231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</row>
    <row r="90" spans="1:256" ht="123.75" x14ac:dyDescent="0.25">
      <c r="A90" s="188">
        <v>40</v>
      </c>
      <c r="B90" s="58" t="s">
        <v>451</v>
      </c>
      <c r="C90" s="52" t="s">
        <v>909</v>
      </c>
      <c r="D90" s="233">
        <v>1</v>
      </c>
      <c r="E90" s="52" t="s">
        <v>28</v>
      </c>
      <c r="F90" s="234"/>
      <c r="G90" s="234"/>
    </row>
    <row r="91" spans="1:256" ht="22.5" x14ac:dyDescent="0.25">
      <c r="A91" s="188">
        <v>41</v>
      </c>
      <c r="B91" s="174" t="s">
        <v>450</v>
      </c>
      <c r="C91" s="52" t="s">
        <v>884</v>
      </c>
      <c r="D91" s="233">
        <v>10</v>
      </c>
      <c r="E91" s="52" t="s">
        <v>28</v>
      </c>
      <c r="F91" s="234"/>
    </row>
    <row r="92" spans="1:256" ht="33.75" x14ac:dyDescent="0.25">
      <c r="A92" s="188">
        <v>42</v>
      </c>
      <c r="B92" s="174" t="s">
        <v>449</v>
      </c>
      <c r="C92" s="52" t="s">
        <v>894</v>
      </c>
      <c r="D92" s="233">
        <v>1</v>
      </c>
      <c r="E92" s="52" t="s">
        <v>28</v>
      </c>
      <c r="F92" s="234"/>
    </row>
    <row r="93" spans="1:256" ht="33.75" x14ac:dyDescent="0.25">
      <c r="A93" s="188">
        <v>43</v>
      </c>
      <c r="B93" s="174" t="s">
        <v>449</v>
      </c>
      <c r="C93" s="52" t="s">
        <v>895</v>
      </c>
      <c r="D93" s="233">
        <v>2</v>
      </c>
      <c r="E93" s="52" t="s">
        <v>28</v>
      </c>
      <c r="F93" s="234"/>
    </row>
    <row r="94" spans="1:256" ht="22.5" x14ac:dyDescent="0.25">
      <c r="A94" s="188">
        <v>44</v>
      </c>
      <c r="B94" s="174" t="s">
        <v>449</v>
      </c>
      <c r="C94" s="52" t="s">
        <v>896</v>
      </c>
      <c r="D94" s="233">
        <v>3</v>
      </c>
      <c r="E94" s="52" t="s">
        <v>28</v>
      </c>
      <c r="F94" s="234"/>
    </row>
    <row r="95" spans="1:256" ht="22.5" x14ac:dyDescent="0.25">
      <c r="A95" s="188">
        <v>45</v>
      </c>
      <c r="B95" s="174" t="s">
        <v>449</v>
      </c>
      <c r="C95" s="52" t="s">
        <v>897</v>
      </c>
      <c r="D95" s="233">
        <v>3</v>
      </c>
      <c r="E95" s="52" t="s">
        <v>28</v>
      </c>
      <c r="F95" s="234"/>
    </row>
    <row r="96" spans="1:256" ht="22.5" x14ac:dyDescent="0.25">
      <c r="A96" s="188">
        <v>46</v>
      </c>
      <c r="B96" s="174" t="s">
        <v>449</v>
      </c>
      <c r="C96" s="52" t="s">
        <v>898</v>
      </c>
      <c r="D96" s="233">
        <v>4</v>
      </c>
      <c r="E96" s="52" t="s">
        <v>28</v>
      </c>
      <c r="F96" s="234"/>
    </row>
    <row r="97" spans="1:9" ht="22.5" x14ac:dyDescent="0.25">
      <c r="A97" s="188">
        <v>47</v>
      </c>
      <c r="B97" s="174" t="s">
        <v>449</v>
      </c>
      <c r="C97" s="52" t="s">
        <v>899</v>
      </c>
      <c r="D97" s="233">
        <v>1</v>
      </c>
      <c r="E97" s="52" t="s">
        <v>28</v>
      </c>
      <c r="F97" s="234"/>
    </row>
    <row r="98" spans="1:9" ht="22.5" x14ac:dyDescent="0.25">
      <c r="A98" s="188">
        <v>48</v>
      </c>
      <c r="B98" s="174" t="s">
        <v>449</v>
      </c>
      <c r="C98" s="52" t="s">
        <v>900</v>
      </c>
      <c r="D98" s="233">
        <v>2</v>
      </c>
      <c r="E98" s="52" t="s">
        <v>28</v>
      </c>
      <c r="F98" s="234"/>
    </row>
    <row r="99" spans="1:9" ht="22.5" x14ac:dyDescent="0.25">
      <c r="A99" s="188">
        <v>49</v>
      </c>
      <c r="B99" s="174" t="s">
        <v>449</v>
      </c>
      <c r="C99" s="52" t="s">
        <v>901</v>
      </c>
      <c r="D99" s="233">
        <v>25</v>
      </c>
      <c r="E99" s="52" t="s">
        <v>28</v>
      </c>
      <c r="F99" s="234"/>
    </row>
    <row r="100" spans="1:9" ht="22.5" x14ac:dyDescent="0.25">
      <c r="A100" s="188">
        <v>50</v>
      </c>
      <c r="B100" s="174" t="s">
        <v>449</v>
      </c>
      <c r="C100" s="52" t="s">
        <v>902</v>
      </c>
      <c r="D100" s="233">
        <v>6</v>
      </c>
      <c r="E100" s="52" t="s">
        <v>28</v>
      </c>
      <c r="F100" s="234"/>
    </row>
    <row r="101" spans="1:9" ht="22.5" x14ac:dyDescent="0.25">
      <c r="A101" s="188">
        <v>51</v>
      </c>
      <c r="B101" s="174" t="s">
        <v>449</v>
      </c>
      <c r="C101" s="52" t="s">
        <v>903</v>
      </c>
      <c r="D101" s="233">
        <v>31</v>
      </c>
      <c r="E101" s="52" t="s">
        <v>28</v>
      </c>
      <c r="F101" s="234"/>
    </row>
    <row r="102" spans="1:9" ht="22.5" x14ac:dyDescent="0.25">
      <c r="A102" s="188">
        <v>52</v>
      </c>
      <c r="B102" s="174" t="s">
        <v>449</v>
      </c>
      <c r="C102" s="52" t="s">
        <v>904</v>
      </c>
      <c r="D102" s="233">
        <v>1</v>
      </c>
      <c r="E102" s="52" t="s">
        <v>28</v>
      </c>
      <c r="F102" s="234"/>
    </row>
    <row r="103" spans="1:9" ht="22.5" x14ac:dyDescent="0.25">
      <c r="A103" s="188">
        <v>53</v>
      </c>
      <c r="B103" s="174" t="s">
        <v>449</v>
      </c>
      <c r="C103" s="52" t="s">
        <v>905</v>
      </c>
      <c r="D103" s="233">
        <v>1</v>
      </c>
      <c r="E103" s="52" t="s">
        <v>28</v>
      </c>
      <c r="F103" s="234"/>
    </row>
    <row r="104" spans="1:9" ht="22.5" x14ac:dyDescent="0.25">
      <c r="A104" s="188">
        <v>54</v>
      </c>
      <c r="B104" s="174" t="s">
        <v>449</v>
      </c>
      <c r="C104" s="52" t="s">
        <v>906</v>
      </c>
      <c r="D104" s="233">
        <v>1</v>
      </c>
      <c r="E104" s="52" t="s">
        <v>28</v>
      </c>
      <c r="F104" s="234"/>
    </row>
    <row r="105" spans="1:9" ht="22.5" x14ac:dyDescent="0.25">
      <c r="A105" s="188">
        <v>55</v>
      </c>
      <c r="B105" s="174" t="s">
        <v>449</v>
      </c>
      <c r="C105" s="52" t="s">
        <v>907</v>
      </c>
      <c r="D105" s="233">
        <v>1</v>
      </c>
      <c r="E105" s="52" t="s">
        <v>28</v>
      </c>
      <c r="F105" s="234"/>
    </row>
    <row r="106" spans="1:9" ht="33.75" x14ac:dyDescent="0.25">
      <c r="A106" s="188">
        <v>56</v>
      </c>
      <c r="B106" s="58" t="s">
        <v>451</v>
      </c>
      <c r="C106" s="52" t="s">
        <v>908</v>
      </c>
      <c r="D106" s="233">
        <v>1</v>
      </c>
      <c r="E106" s="52" t="s">
        <v>83</v>
      </c>
      <c r="F106" s="234"/>
      <c r="G106" s="234"/>
    </row>
    <row r="107" spans="1:9" x14ac:dyDescent="0.25">
      <c r="D107" s="235"/>
    </row>
    <row r="108" spans="1:9" x14ac:dyDescent="0.25">
      <c r="A108" s="223"/>
      <c r="B108" s="225"/>
      <c r="C108" s="225" t="s">
        <v>112</v>
      </c>
      <c r="D108" s="229"/>
      <c r="E108" s="225"/>
      <c r="F108" s="183"/>
      <c r="G108" s="183"/>
      <c r="H108" s="183"/>
      <c r="I108" s="183"/>
    </row>
    <row r="110" spans="1:9" x14ac:dyDescent="0.25">
      <c r="A110" s="283" t="s">
        <v>911</v>
      </c>
      <c r="B110" s="283"/>
      <c r="C110" s="283"/>
      <c r="D110" s="283"/>
      <c r="E110" s="283"/>
      <c r="F110" s="283"/>
      <c r="G110" s="283"/>
      <c r="H110" s="283"/>
      <c r="I110" s="283"/>
    </row>
    <row r="111" spans="1:9" ht="22.5" x14ac:dyDescent="0.25">
      <c r="A111" s="223" t="s">
        <v>16</v>
      </c>
      <c r="B111" s="225" t="s">
        <v>17</v>
      </c>
      <c r="C111" s="225" t="s">
        <v>18</v>
      </c>
      <c r="D111" s="229" t="s">
        <v>19</v>
      </c>
      <c r="E111" s="225" t="s">
        <v>20</v>
      </c>
      <c r="F111" s="183" t="s">
        <v>21</v>
      </c>
      <c r="G111" s="183" t="s">
        <v>22</v>
      </c>
      <c r="H111" s="183" t="s">
        <v>23</v>
      </c>
      <c r="I111" s="183" t="s">
        <v>24</v>
      </c>
    </row>
    <row r="112" spans="1:9" ht="22.5" x14ac:dyDescent="0.25">
      <c r="A112" s="226">
        <v>1</v>
      </c>
      <c r="B112" s="174" t="s">
        <v>452</v>
      </c>
      <c r="C112" s="87" t="s">
        <v>453</v>
      </c>
      <c r="D112" s="233">
        <v>32</v>
      </c>
      <c r="E112" s="52" t="s">
        <v>29</v>
      </c>
      <c r="F112" s="234"/>
    </row>
    <row r="113" spans="1:256" ht="101.25" x14ac:dyDescent="0.25">
      <c r="A113" s="226">
        <v>2</v>
      </c>
      <c r="B113" s="174" t="s">
        <v>452</v>
      </c>
      <c r="C113" s="52" t="s">
        <v>454</v>
      </c>
      <c r="D113" s="233">
        <v>1</v>
      </c>
      <c r="E113" s="52" t="s">
        <v>28</v>
      </c>
      <c r="F113" s="234"/>
    </row>
    <row r="114" spans="1:256" ht="22.5" x14ac:dyDescent="0.25">
      <c r="A114" s="226">
        <v>3</v>
      </c>
      <c r="B114" s="174" t="s">
        <v>452</v>
      </c>
      <c r="C114" s="87" t="s">
        <v>455</v>
      </c>
      <c r="D114" s="233">
        <v>2</v>
      </c>
      <c r="E114" s="52" t="s">
        <v>28</v>
      </c>
      <c r="F114" s="234"/>
    </row>
    <row r="115" spans="1:256" ht="90" x14ac:dyDescent="0.25">
      <c r="A115" s="226">
        <v>4</v>
      </c>
      <c r="B115" s="174" t="s">
        <v>452</v>
      </c>
      <c r="C115" s="87" t="s">
        <v>456</v>
      </c>
      <c r="D115" s="233">
        <v>1</v>
      </c>
      <c r="E115" s="52" t="s">
        <v>28</v>
      </c>
      <c r="F115" s="234"/>
    </row>
    <row r="116" spans="1:256" ht="315" x14ac:dyDescent="0.25">
      <c r="A116" s="226">
        <v>5</v>
      </c>
      <c r="B116" s="174" t="s">
        <v>452</v>
      </c>
      <c r="C116" s="52" t="s">
        <v>484</v>
      </c>
      <c r="D116" s="233">
        <v>1</v>
      </c>
      <c r="E116" s="52" t="s">
        <v>28</v>
      </c>
      <c r="F116" s="234"/>
    </row>
    <row r="117" spans="1:256" x14ac:dyDescent="0.25">
      <c r="D117" s="235"/>
    </row>
    <row r="118" spans="1:256" x14ac:dyDescent="0.25">
      <c r="A118" s="223"/>
      <c r="B118" s="225"/>
      <c r="C118" s="225" t="s">
        <v>112</v>
      </c>
      <c r="D118" s="229"/>
      <c r="E118" s="225"/>
      <c r="F118" s="183"/>
      <c r="G118" s="183"/>
      <c r="H118" s="183"/>
      <c r="I118" s="183"/>
    </row>
    <row r="120" spans="1:256" x14ac:dyDescent="0.25">
      <c r="A120" s="283" t="s">
        <v>912</v>
      </c>
      <c r="B120" s="283"/>
      <c r="C120" s="283"/>
      <c r="D120" s="283"/>
      <c r="E120" s="283"/>
      <c r="F120" s="283"/>
      <c r="G120" s="283"/>
      <c r="H120" s="283"/>
      <c r="I120" s="283"/>
    </row>
    <row r="121" spans="1:256" ht="22.5" x14ac:dyDescent="0.25">
      <c r="A121" s="223" t="s">
        <v>16</v>
      </c>
      <c r="B121" s="225" t="s">
        <v>17</v>
      </c>
      <c r="C121" s="225" t="s">
        <v>18</v>
      </c>
      <c r="D121" s="229" t="s">
        <v>19</v>
      </c>
      <c r="E121" s="225" t="s">
        <v>20</v>
      </c>
      <c r="F121" s="183" t="s">
        <v>21</v>
      </c>
      <c r="G121" s="183" t="s">
        <v>22</v>
      </c>
      <c r="H121" s="183" t="s">
        <v>23</v>
      </c>
      <c r="I121" s="183" t="s">
        <v>24</v>
      </c>
    </row>
    <row r="122" spans="1:256" ht="33.75" x14ac:dyDescent="0.25">
      <c r="A122" s="231">
        <v>1</v>
      </c>
      <c r="B122" s="172" t="s">
        <v>828</v>
      </c>
      <c r="C122" s="230" t="s">
        <v>829</v>
      </c>
      <c r="D122" s="189">
        <v>110</v>
      </c>
      <c r="E122" s="172" t="s">
        <v>28</v>
      </c>
      <c r="F122" s="231"/>
      <c r="G122" s="231"/>
      <c r="H122" s="231"/>
      <c r="I122" s="231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  <c r="HQ122" s="172"/>
      <c r="HR122" s="172"/>
      <c r="HS122" s="172"/>
      <c r="HT122" s="172"/>
      <c r="HU122" s="172"/>
      <c r="HV122" s="172"/>
      <c r="HW122" s="172"/>
      <c r="HX122" s="172"/>
      <c r="HY122" s="172"/>
      <c r="HZ122" s="172"/>
      <c r="IA122" s="172"/>
      <c r="IB122" s="172"/>
      <c r="IC122" s="172"/>
      <c r="ID122" s="172"/>
      <c r="IE122" s="172"/>
      <c r="IF122" s="172"/>
      <c r="IG122" s="172"/>
      <c r="IH122" s="172"/>
      <c r="II122" s="172"/>
      <c r="IJ122" s="172"/>
      <c r="IK122" s="172"/>
      <c r="IL122" s="172"/>
      <c r="IM122" s="172"/>
      <c r="IN122" s="172"/>
      <c r="IO122" s="172"/>
      <c r="IP122" s="172"/>
      <c r="IQ122" s="172"/>
      <c r="IR122" s="172"/>
      <c r="IS122" s="172"/>
      <c r="IT122" s="172"/>
      <c r="IU122" s="172"/>
      <c r="IV122" s="172"/>
    </row>
    <row r="123" spans="1:256" ht="24" x14ac:dyDescent="0.25">
      <c r="A123" s="231">
        <v>2</v>
      </c>
      <c r="B123" s="172" t="s">
        <v>108</v>
      </c>
      <c r="C123" s="230" t="s">
        <v>1030</v>
      </c>
      <c r="D123" s="189">
        <v>70</v>
      </c>
      <c r="E123" s="172" t="s">
        <v>29</v>
      </c>
      <c r="F123" s="231"/>
      <c r="G123" s="231"/>
      <c r="H123" s="231"/>
      <c r="I123" s="231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  <c r="HQ123" s="172"/>
      <c r="HR123" s="172"/>
      <c r="HS123" s="172"/>
      <c r="HT123" s="172"/>
      <c r="HU123" s="172"/>
      <c r="HV123" s="172"/>
      <c r="HW123" s="172"/>
      <c r="HX123" s="172"/>
      <c r="HY123" s="172"/>
      <c r="HZ123" s="172"/>
      <c r="IA123" s="172"/>
      <c r="IB123" s="172"/>
      <c r="IC123" s="172"/>
      <c r="ID123" s="172"/>
      <c r="IE123" s="172"/>
      <c r="IF123" s="172"/>
      <c r="IG123" s="172"/>
      <c r="IH123" s="172"/>
      <c r="II123" s="172"/>
      <c r="IJ123" s="172"/>
      <c r="IK123" s="172"/>
      <c r="IL123" s="172"/>
      <c r="IM123" s="172"/>
      <c r="IN123" s="172"/>
      <c r="IO123" s="172"/>
      <c r="IP123" s="172"/>
      <c r="IQ123" s="172"/>
      <c r="IR123" s="172"/>
      <c r="IS123" s="172"/>
      <c r="IT123" s="172"/>
      <c r="IU123" s="172"/>
      <c r="IV123" s="172"/>
    </row>
    <row r="124" spans="1:256" ht="22.5" x14ac:dyDescent="0.25">
      <c r="A124" s="231">
        <v>3</v>
      </c>
      <c r="B124" s="172" t="s">
        <v>364</v>
      </c>
      <c r="C124" s="230" t="s">
        <v>365</v>
      </c>
      <c r="D124" s="189">
        <v>70</v>
      </c>
      <c r="E124" s="172" t="s">
        <v>29</v>
      </c>
      <c r="F124" s="231"/>
      <c r="G124" s="231"/>
      <c r="H124" s="231"/>
      <c r="I124" s="231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  <c r="HQ124" s="172"/>
      <c r="HR124" s="172"/>
      <c r="HS124" s="172"/>
      <c r="HT124" s="172"/>
      <c r="HU124" s="172"/>
      <c r="HV124" s="172"/>
      <c r="HW124" s="172"/>
      <c r="HX124" s="172"/>
      <c r="HY124" s="172"/>
      <c r="HZ124" s="172"/>
      <c r="IA124" s="172"/>
      <c r="IB124" s="172"/>
      <c r="IC124" s="172"/>
      <c r="ID124" s="172"/>
      <c r="IE124" s="172"/>
      <c r="IF124" s="172"/>
      <c r="IG124" s="172"/>
      <c r="IH124" s="172"/>
      <c r="II124" s="172"/>
      <c r="IJ124" s="172"/>
      <c r="IK124" s="172"/>
      <c r="IL124" s="172"/>
      <c r="IM124" s="172"/>
      <c r="IN124" s="172"/>
      <c r="IO124" s="172"/>
      <c r="IP124" s="172"/>
      <c r="IQ124" s="172"/>
      <c r="IR124" s="172"/>
      <c r="IS124" s="172"/>
      <c r="IT124" s="172"/>
      <c r="IU124" s="172"/>
      <c r="IV124" s="172"/>
    </row>
    <row r="125" spans="1:256" ht="22.5" x14ac:dyDescent="0.25">
      <c r="A125" s="231">
        <v>4</v>
      </c>
      <c r="B125" s="172" t="s">
        <v>830</v>
      </c>
      <c r="C125" s="230" t="s">
        <v>831</v>
      </c>
      <c r="D125" s="189">
        <v>100</v>
      </c>
      <c r="E125" s="172" t="s">
        <v>28</v>
      </c>
      <c r="F125" s="231"/>
      <c r="G125" s="231"/>
      <c r="H125" s="231"/>
      <c r="I125" s="231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  <c r="HQ125" s="172"/>
      <c r="HR125" s="172"/>
      <c r="HS125" s="172"/>
      <c r="HT125" s="172"/>
      <c r="HU125" s="172"/>
      <c r="HV125" s="172"/>
      <c r="HW125" s="172"/>
      <c r="HX125" s="172"/>
      <c r="HY125" s="172"/>
      <c r="HZ125" s="172"/>
      <c r="IA125" s="172"/>
      <c r="IB125" s="172"/>
      <c r="IC125" s="172"/>
      <c r="ID125" s="172"/>
      <c r="IE125" s="172"/>
      <c r="IF125" s="172"/>
      <c r="IG125" s="172"/>
      <c r="IH125" s="172"/>
      <c r="II125" s="172"/>
      <c r="IJ125" s="172"/>
      <c r="IK125" s="172"/>
      <c r="IL125" s="172"/>
      <c r="IM125" s="172"/>
      <c r="IN125" s="172"/>
      <c r="IO125" s="172"/>
      <c r="IP125" s="172"/>
      <c r="IQ125" s="172"/>
      <c r="IR125" s="172"/>
      <c r="IS125" s="172"/>
      <c r="IT125" s="172"/>
      <c r="IU125" s="172"/>
      <c r="IV125" s="172"/>
    </row>
    <row r="126" spans="1:256" ht="67.5" x14ac:dyDescent="0.25">
      <c r="A126" s="231">
        <v>5</v>
      </c>
      <c r="B126" s="172" t="s">
        <v>820</v>
      </c>
      <c r="C126" s="232" t="s">
        <v>821</v>
      </c>
      <c r="D126" s="189">
        <v>300</v>
      </c>
      <c r="E126" s="172" t="s">
        <v>29</v>
      </c>
      <c r="F126" s="231"/>
      <c r="G126" s="231"/>
      <c r="H126" s="231"/>
      <c r="I126" s="231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  <c r="HQ126" s="172"/>
      <c r="HR126" s="172"/>
      <c r="HS126" s="172"/>
      <c r="HT126" s="172"/>
      <c r="HU126" s="172"/>
      <c r="HV126" s="172"/>
      <c r="HW126" s="172"/>
      <c r="HX126" s="172"/>
      <c r="HY126" s="172"/>
      <c r="HZ126" s="172"/>
      <c r="IA126" s="172"/>
      <c r="IB126" s="172"/>
      <c r="IC126" s="172"/>
      <c r="ID126" s="172"/>
      <c r="IE126" s="172"/>
      <c r="IF126" s="172"/>
      <c r="IG126" s="172"/>
      <c r="IH126" s="172"/>
      <c r="II126" s="172"/>
      <c r="IJ126" s="172"/>
      <c r="IK126" s="172"/>
      <c r="IL126" s="172"/>
      <c r="IM126" s="172"/>
      <c r="IN126" s="172"/>
      <c r="IO126" s="172"/>
      <c r="IP126" s="172"/>
      <c r="IQ126" s="172"/>
      <c r="IR126" s="172"/>
      <c r="IS126" s="172"/>
      <c r="IT126" s="172"/>
      <c r="IU126" s="172"/>
      <c r="IV126" s="172"/>
    </row>
    <row r="127" spans="1:256" ht="125.25" x14ac:dyDescent="0.25">
      <c r="A127" s="231">
        <v>6</v>
      </c>
      <c r="B127" s="172" t="s">
        <v>822</v>
      </c>
      <c r="C127" s="232" t="s">
        <v>1034</v>
      </c>
      <c r="D127" s="189">
        <v>150</v>
      </c>
      <c r="E127" s="172" t="s">
        <v>29</v>
      </c>
      <c r="F127" s="231"/>
      <c r="G127" s="231"/>
      <c r="H127" s="231"/>
      <c r="I127" s="231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  <c r="HN127" s="172"/>
      <c r="HO127" s="172"/>
      <c r="HP127" s="172"/>
      <c r="HQ127" s="172"/>
      <c r="HR127" s="172"/>
      <c r="HS127" s="172"/>
      <c r="HT127" s="172"/>
      <c r="HU127" s="172"/>
      <c r="HV127" s="172"/>
      <c r="HW127" s="172"/>
      <c r="HX127" s="172"/>
      <c r="HY127" s="172"/>
      <c r="HZ127" s="172"/>
      <c r="IA127" s="172"/>
      <c r="IB127" s="172"/>
      <c r="IC127" s="172"/>
      <c r="ID127" s="172"/>
      <c r="IE127" s="172"/>
      <c r="IF127" s="172"/>
      <c r="IG127" s="172"/>
      <c r="IH127" s="172"/>
      <c r="II127" s="172"/>
      <c r="IJ127" s="172"/>
      <c r="IK127" s="172"/>
      <c r="IL127" s="172"/>
      <c r="IM127" s="172"/>
      <c r="IN127" s="172"/>
      <c r="IO127" s="172"/>
      <c r="IP127" s="172"/>
      <c r="IQ127" s="172"/>
      <c r="IR127" s="172"/>
      <c r="IS127" s="172"/>
      <c r="IT127" s="172"/>
      <c r="IU127" s="172"/>
      <c r="IV127" s="172"/>
    </row>
    <row r="128" spans="1:256" ht="125.25" x14ac:dyDescent="0.25">
      <c r="A128" s="231">
        <v>7</v>
      </c>
      <c r="B128" s="172" t="s">
        <v>823</v>
      </c>
      <c r="C128" s="232" t="s">
        <v>1035</v>
      </c>
      <c r="D128" s="189">
        <v>200</v>
      </c>
      <c r="E128" s="172" t="s">
        <v>29</v>
      </c>
      <c r="F128" s="231"/>
      <c r="G128" s="231"/>
      <c r="H128" s="231"/>
      <c r="I128" s="231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  <c r="HQ128" s="172"/>
      <c r="HR128" s="172"/>
      <c r="HS128" s="172"/>
      <c r="HT128" s="172"/>
      <c r="HU128" s="172"/>
      <c r="HV128" s="172"/>
      <c r="HW128" s="172"/>
      <c r="HX128" s="172"/>
      <c r="HY128" s="172"/>
      <c r="HZ128" s="172"/>
      <c r="IA128" s="172"/>
      <c r="IB128" s="172"/>
      <c r="IC128" s="172"/>
      <c r="ID128" s="172"/>
      <c r="IE128" s="172"/>
      <c r="IF128" s="172"/>
      <c r="IG128" s="172"/>
      <c r="IH128" s="172"/>
      <c r="II128" s="172"/>
      <c r="IJ128" s="172"/>
      <c r="IK128" s="172"/>
      <c r="IL128" s="172"/>
      <c r="IM128" s="172"/>
      <c r="IN128" s="172"/>
      <c r="IO128" s="172"/>
      <c r="IP128" s="172"/>
      <c r="IQ128" s="172"/>
      <c r="IR128" s="172"/>
      <c r="IS128" s="172"/>
      <c r="IT128" s="172"/>
      <c r="IU128" s="172"/>
      <c r="IV128" s="172"/>
    </row>
    <row r="129" spans="1:256" ht="45" x14ac:dyDescent="0.25">
      <c r="A129" s="231">
        <v>8</v>
      </c>
      <c r="B129" s="172" t="s">
        <v>824</v>
      </c>
      <c r="C129" s="232" t="s">
        <v>825</v>
      </c>
      <c r="D129" s="189">
        <v>300</v>
      </c>
      <c r="E129" s="172" t="s">
        <v>28</v>
      </c>
      <c r="F129" s="231"/>
      <c r="G129" s="231"/>
      <c r="H129" s="231"/>
      <c r="I129" s="231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  <c r="HQ129" s="172"/>
      <c r="HR129" s="172"/>
      <c r="HS129" s="172"/>
      <c r="HT129" s="172"/>
      <c r="HU129" s="172"/>
      <c r="HV129" s="172"/>
      <c r="HW129" s="172"/>
      <c r="HX129" s="172"/>
      <c r="HY129" s="172"/>
      <c r="HZ129" s="172"/>
      <c r="IA129" s="172"/>
      <c r="IB129" s="172"/>
      <c r="IC129" s="172"/>
      <c r="ID129" s="172"/>
      <c r="IE129" s="172"/>
      <c r="IF129" s="172"/>
      <c r="IG129" s="172"/>
      <c r="IH129" s="172"/>
      <c r="II129" s="172"/>
      <c r="IJ129" s="172"/>
      <c r="IK129" s="172"/>
      <c r="IL129" s="172"/>
      <c r="IM129" s="172"/>
      <c r="IN129" s="172"/>
      <c r="IO129" s="172"/>
      <c r="IP129" s="172"/>
      <c r="IQ129" s="172"/>
      <c r="IR129" s="172"/>
      <c r="IS129" s="172"/>
      <c r="IT129" s="172"/>
      <c r="IU129" s="172"/>
      <c r="IV129" s="172"/>
    </row>
    <row r="130" spans="1:256" ht="56.25" x14ac:dyDescent="0.25">
      <c r="A130" s="231">
        <v>9</v>
      </c>
      <c r="B130" s="172" t="s">
        <v>826</v>
      </c>
      <c r="C130" s="232" t="s">
        <v>827</v>
      </c>
      <c r="D130" s="189">
        <v>200</v>
      </c>
      <c r="E130" s="172" t="s">
        <v>28</v>
      </c>
      <c r="F130" s="231"/>
      <c r="G130" s="231"/>
      <c r="H130" s="231"/>
      <c r="I130" s="231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  <c r="IU130" s="172"/>
      <c r="IV130" s="172"/>
    </row>
    <row r="131" spans="1:256" ht="22.5" x14ac:dyDescent="0.25">
      <c r="A131" s="231">
        <v>10</v>
      </c>
      <c r="B131" s="174" t="s">
        <v>485</v>
      </c>
      <c r="C131" s="52" t="s">
        <v>832</v>
      </c>
      <c r="D131" s="233">
        <v>1</v>
      </c>
      <c r="E131" s="52" t="s">
        <v>28</v>
      </c>
      <c r="F131" s="234"/>
    </row>
    <row r="132" spans="1:256" ht="22.5" x14ac:dyDescent="0.25">
      <c r="A132" s="231">
        <v>11</v>
      </c>
      <c r="B132" s="174" t="s">
        <v>485</v>
      </c>
      <c r="C132" s="52" t="s">
        <v>833</v>
      </c>
      <c r="D132" s="233">
        <v>2</v>
      </c>
      <c r="E132" s="52" t="s">
        <v>28</v>
      </c>
      <c r="F132" s="234"/>
    </row>
    <row r="133" spans="1:256" ht="22.5" x14ac:dyDescent="0.25">
      <c r="A133" s="231">
        <v>12</v>
      </c>
      <c r="B133" s="174" t="s">
        <v>485</v>
      </c>
      <c r="C133" s="52" t="s">
        <v>834</v>
      </c>
      <c r="D133" s="233">
        <v>4</v>
      </c>
      <c r="E133" s="52" t="s">
        <v>28</v>
      </c>
      <c r="F133" s="234"/>
    </row>
    <row r="134" spans="1:256" ht="22.5" x14ac:dyDescent="0.25">
      <c r="A134" s="231">
        <v>13</v>
      </c>
      <c r="B134" s="174" t="s">
        <v>485</v>
      </c>
      <c r="C134" s="52" t="s">
        <v>835</v>
      </c>
      <c r="D134" s="233">
        <v>43</v>
      </c>
      <c r="E134" s="52" t="s">
        <v>28</v>
      </c>
      <c r="F134" s="234"/>
    </row>
    <row r="135" spans="1:256" x14ac:dyDescent="0.25">
      <c r="A135" s="231">
        <v>14</v>
      </c>
      <c r="B135" s="174" t="s">
        <v>485</v>
      </c>
      <c r="C135" s="52" t="s">
        <v>836</v>
      </c>
      <c r="D135" s="233">
        <v>4</v>
      </c>
      <c r="E135" s="52" t="s">
        <v>28</v>
      </c>
      <c r="F135" s="234"/>
    </row>
    <row r="136" spans="1:256" ht="22.5" x14ac:dyDescent="0.25">
      <c r="A136" s="231">
        <v>15</v>
      </c>
      <c r="B136" s="174" t="s">
        <v>485</v>
      </c>
      <c r="C136" s="52" t="s">
        <v>837</v>
      </c>
      <c r="D136" s="233">
        <v>1</v>
      </c>
      <c r="E136" s="52" t="s">
        <v>28</v>
      </c>
      <c r="F136" s="234"/>
    </row>
    <row r="137" spans="1:256" ht="22.5" x14ac:dyDescent="0.25">
      <c r="A137" s="231">
        <v>16</v>
      </c>
      <c r="B137" s="174" t="s">
        <v>485</v>
      </c>
      <c r="C137" s="52" t="s">
        <v>838</v>
      </c>
      <c r="D137" s="233">
        <v>1</v>
      </c>
      <c r="E137" s="52" t="s">
        <v>28</v>
      </c>
      <c r="F137" s="234"/>
    </row>
    <row r="138" spans="1:256" ht="33.75" x14ac:dyDescent="0.25">
      <c r="A138" s="231">
        <v>17</v>
      </c>
      <c r="B138" s="174" t="s">
        <v>485</v>
      </c>
      <c r="C138" s="52" t="s">
        <v>839</v>
      </c>
      <c r="D138" s="233">
        <v>1</v>
      </c>
      <c r="E138" s="52" t="s">
        <v>28</v>
      </c>
      <c r="F138" s="234"/>
    </row>
    <row r="139" spans="1:256" ht="22.5" x14ac:dyDescent="0.25">
      <c r="A139" s="231">
        <v>18</v>
      </c>
      <c r="B139" s="174" t="s">
        <v>485</v>
      </c>
      <c r="C139" s="52" t="s">
        <v>840</v>
      </c>
      <c r="D139" s="233">
        <v>1</v>
      </c>
      <c r="E139" s="52" t="s">
        <v>28</v>
      </c>
      <c r="F139" s="234"/>
    </row>
    <row r="140" spans="1:256" ht="22.5" x14ac:dyDescent="0.25">
      <c r="A140" s="231">
        <v>19</v>
      </c>
      <c r="B140" s="174" t="s">
        <v>485</v>
      </c>
      <c r="C140" s="52" t="s">
        <v>841</v>
      </c>
      <c r="D140" s="233">
        <v>4</v>
      </c>
      <c r="E140" s="52" t="s">
        <v>28</v>
      </c>
      <c r="F140" s="234"/>
    </row>
    <row r="141" spans="1:256" x14ac:dyDescent="0.25">
      <c r="A141" s="231">
        <v>20</v>
      </c>
      <c r="B141" s="174" t="s">
        <v>485</v>
      </c>
      <c r="C141" s="52" t="s">
        <v>842</v>
      </c>
      <c r="D141" s="233">
        <v>4</v>
      </c>
      <c r="E141" s="52" t="s">
        <v>28</v>
      </c>
      <c r="F141" s="234"/>
    </row>
    <row r="142" spans="1:256" x14ac:dyDescent="0.25">
      <c r="A142" s="231">
        <v>21</v>
      </c>
      <c r="B142" s="174" t="s">
        <v>485</v>
      </c>
      <c r="C142" s="52" t="s">
        <v>843</v>
      </c>
      <c r="D142" s="233">
        <v>1</v>
      </c>
      <c r="E142" s="52" t="s">
        <v>28</v>
      </c>
      <c r="F142" s="234"/>
    </row>
    <row r="143" spans="1:256" ht="22.5" x14ac:dyDescent="0.25">
      <c r="A143" s="231">
        <v>22</v>
      </c>
      <c r="B143" s="174" t="s">
        <v>485</v>
      </c>
      <c r="C143" s="52" t="s">
        <v>483</v>
      </c>
      <c r="D143" s="233">
        <v>1</v>
      </c>
      <c r="E143" s="52" t="s">
        <v>83</v>
      </c>
      <c r="F143" s="234"/>
    </row>
    <row r="144" spans="1:256" x14ac:dyDescent="0.25">
      <c r="D144" s="235"/>
    </row>
    <row r="145" spans="1:9" x14ac:dyDescent="0.25">
      <c r="A145" s="223"/>
      <c r="B145" s="225"/>
      <c r="C145" s="225" t="s">
        <v>112</v>
      </c>
      <c r="D145" s="229"/>
      <c r="E145" s="225"/>
      <c r="F145" s="183"/>
      <c r="G145" s="183"/>
      <c r="H145" s="183"/>
      <c r="I145" s="183"/>
    </row>
  </sheetData>
  <mergeCells count="28">
    <mergeCell ref="A110:I110"/>
    <mergeCell ref="A120:I120"/>
    <mergeCell ref="B26:G26"/>
    <mergeCell ref="B27:G27"/>
    <mergeCell ref="B28:G28"/>
    <mergeCell ref="A49:I49"/>
    <mergeCell ref="D32:G32"/>
    <mergeCell ref="H32:I32"/>
    <mergeCell ref="A35:C35"/>
    <mergeCell ref="F40:H40"/>
    <mergeCell ref="F41:H41"/>
    <mergeCell ref="F42:H42"/>
    <mergeCell ref="B25:G25"/>
    <mergeCell ref="B29:G29"/>
    <mergeCell ref="D30:G30"/>
    <mergeCell ref="H30:I30"/>
    <mergeCell ref="D31:G31"/>
    <mergeCell ref="H31:I31"/>
    <mergeCell ref="A16:I16"/>
    <mergeCell ref="A17:I17"/>
    <mergeCell ref="A18:I18"/>
    <mergeCell ref="A19:I19"/>
    <mergeCell ref="B24:G24"/>
    <mergeCell ref="A9:I9"/>
    <mergeCell ref="A10:I10"/>
    <mergeCell ref="A13:I13"/>
    <mergeCell ref="A14:I14"/>
    <mergeCell ref="A15:I15"/>
  </mergeCells>
  <printOptions horizontalCentered="1"/>
  <pageMargins left="0.98425196850393704" right="0.98425196850393704" top="0.98425196850393704" bottom="0.98425196850393704" header="0.43307086614173229" footer="0.43307086614173229"/>
  <pageSetup paperSize="9" firstPageNumber="4294963191" orientation="portrait" useFirstPageNumber="1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Főösszesítő</vt:lpstr>
      <vt:lpstr>Radnóti Ovi építőmesteri</vt:lpstr>
      <vt:lpstr>infrastruktúra</vt:lpstr>
      <vt:lpstr>Épületgépészet</vt:lpstr>
      <vt:lpstr>Villanyszerelés</vt:lpstr>
      <vt:lpstr>Napelem</vt:lpstr>
      <vt:lpstr>Gyengeáram</vt:lpstr>
      <vt:lpstr>Épületgépészet!Nyomtatási_terület</vt:lpstr>
      <vt:lpstr>Főösszesítő!Nyomtatási_terület</vt:lpstr>
      <vt:lpstr>Gyengeáram!Nyomtatási_terület</vt:lpstr>
      <vt:lpstr>infrastruktúra!Nyomtatási_terület</vt:lpstr>
      <vt:lpstr>Napelem!Nyomtatási_terület</vt:lpstr>
      <vt:lpstr>'Radnóti Ovi építőmesteri'!Nyomtatási_terület</vt:lpstr>
      <vt:lpstr>Villanyszerelés!Nyomtatási_terület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 Export</dc:title>
  <dc:creator>User</dc:creator>
  <cp:lastModifiedBy>Asztalos Ágnes</cp:lastModifiedBy>
  <cp:lastPrinted>2017-05-04T11:26:50Z</cp:lastPrinted>
  <dcterms:created xsi:type="dcterms:W3CDTF">2014-01-16T07:09:47Z</dcterms:created>
  <dcterms:modified xsi:type="dcterms:W3CDTF">2017-06-01T12:41:26Z</dcterms:modified>
</cp:coreProperties>
</file>