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Pénzügy\Mile Sándor\2018. évi költségvetés\2018. évi költségvetési rendelet mellékletei, könyvvizsgálói jelentés\"/>
    </mc:Choice>
  </mc:AlternateContent>
  <bookViews>
    <workbookView xWindow="0" yWindow="0" windowWidth="21570" windowHeight="7365" tabRatio="910"/>
  </bookViews>
  <sheets>
    <sheet name="1.sz.melléklet" sheetId="1" r:id="rId1"/>
    <sheet name="2.sz.melléklet" sheetId="2" r:id="rId2"/>
    <sheet name="2.a.sz.melléklet" sheetId="3" r:id="rId3"/>
    <sheet name="2.b.sz.melléklet" sheetId="4" r:id="rId4"/>
    <sheet name="3.sz.melléklet" sheetId="5" r:id="rId5"/>
    <sheet name="4.sz.melléklet" sheetId="6" r:id="rId6"/>
    <sheet name="5.sz.melléklet" sheetId="7" r:id="rId7"/>
    <sheet name="6.sz.melléklet" sheetId="8" r:id="rId8"/>
    <sheet name="7.sz.melléklet" sheetId="9" r:id="rId9"/>
    <sheet name="8.sz.melléklet" sheetId="10" r:id="rId10"/>
    <sheet name="9.sz.melléklet" sheetId="11" r:id="rId11"/>
    <sheet name="9.a.sz.melléklet" sheetId="12" r:id="rId12"/>
    <sheet name="9.b.sz.melléklet" sheetId="13" r:id="rId13"/>
    <sheet name="10.sz.melléklet" sheetId="14" r:id="rId14"/>
    <sheet name="11.sz.melléklet" sheetId="16" r:id="rId1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2" l="1"/>
  <c r="J34" i="12" s="1"/>
  <c r="J26" i="11"/>
  <c r="C33" i="12"/>
  <c r="H126" i="13"/>
  <c r="G125" i="13"/>
  <c r="F125" i="13"/>
  <c r="H113" i="13"/>
  <c r="G112" i="13"/>
  <c r="G113" i="13" s="1"/>
  <c r="G126" i="13" s="1"/>
  <c r="F112" i="13"/>
  <c r="F113" i="13" s="1"/>
  <c r="F126" i="13" s="1"/>
  <c r="G111" i="13"/>
  <c r="G109" i="13"/>
  <c r="F109" i="13"/>
  <c r="G84" i="13"/>
  <c r="F77" i="13"/>
  <c r="H64" i="13"/>
  <c r="G64" i="13"/>
  <c r="F64" i="13"/>
  <c r="G63" i="13"/>
  <c r="G36" i="13"/>
  <c r="F36" i="13"/>
  <c r="F31" i="13"/>
  <c r="H21" i="13"/>
  <c r="F21" i="13"/>
  <c r="E35" i="13"/>
  <c r="E36" i="13" s="1"/>
  <c r="E121" i="13"/>
  <c r="E118" i="13"/>
  <c r="E117" i="13"/>
  <c r="E125" i="13" s="1"/>
  <c r="E111" i="13"/>
  <c r="E109" i="13"/>
  <c r="E84" i="13"/>
  <c r="E77" i="13"/>
  <c r="E112" i="13" s="1"/>
  <c r="E60" i="13"/>
  <c r="E54" i="13"/>
  <c r="E63" i="13" s="1"/>
  <c r="E37" i="13"/>
  <c r="E31" i="13"/>
  <c r="E27" i="13"/>
  <c r="E23" i="13"/>
  <c r="E21" i="13"/>
  <c r="J12" i="7"/>
  <c r="F12" i="7"/>
  <c r="C32" i="12" l="1"/>
  <c r="C34" i="12" s="1"/>
  <c r="E64" i="13"/>
  <c r="E113" i="13" s="1"/>
  <c r="E126" i="13" s="1"/>
  <c r="G22" i="9"/>
  <c r="G23" i="9"/>
  <c r="F22" i="9"/>
  <c r="F23" i="9"/>
  <c r="E22" i="9"/>
  <c r="E23" i="9"/>
  <c r="G121" i="1"/>
  <c r="F38" i="4" l="1"/>
  <c r="E38" i="4"/>
  <c r="G109" i="1"/>
  <c r="G37" i="1" l="1"/>
  <c r="F37" i="1"/>
  <c r="F109" i="1"/>
  <c r="E109" i="1"/>
  <c r="F21" i="1"/>
  <c r="G77" i="1"/>
  <c r="F77" i="1"/>
  <c r="E77" i="1"/>
  <c r="I11" i="2"/>
  <c r="C14" i="16" l="1"/>
  <c r="E11" i="12" l="1"/>
  <c r="F11" i="12"/>
  <c r="D11" i="12"/>
  <c r="H35" i="12"/>
  <c r="I35" i="12"/>
  <c r="J35" i="12"/>
  <c r="K27" i="11"/>
  <c r="K28" i="11" s="1"/>
  <c r="C25" i="11"/>
  <c r="C27" i="11" l="1"/>
  <c r="N21" i="7"/>
  <c r="N20" i="7"/>
  <c r="M20" i="7"/>
  <c r="L20" i="7"/>
  <c r="K20" i="7"/>
  <c r="J20" i="7"/>
  <c r="I20" i="7"/>
  <c r="H20" i="7"/>
  <c r="G20" i="7"/>
  <c r="F20" i="7"/>
  <c r="E20" i="7"/>
  <c r="D20" i="7"/>
  <c r="C20" i="7"/>
  <c r="I21" i="7" l="1"/>
  <c r="E21" i="7"/>
  <c r="J21" i="7"/>
  <c r="G21" i="7"/>
  <c r="M21" i="7"/>
  <c r="L21" i="7"/>
  <c r="K21" i="7"/>
  <c r="H21" i="7"/>
  <c r="F21" i="7"/>
  <c r="D21" i="7"/>
  <c r="C21" i="7"/>
  <c r="O25" i="7"/>
  <c r="O20" i="7"/>
  <c r="O23" i="7"/>
  <c r="O24" i="7"/>
  <c r="E12" i="11"/>
  <c r="F12" i="11"/>
  <c r="D12" i="11"/>
  <c r="E10" i="11"/>
  <c r="F10" i="11"/>
  <c r="D10" i="11"/>
  <c r="G13" i="7"/>
  <c r="N12" i="7"/>
  <c r="M12" i="7"/>
  <c r="L12" i="7"/>
  <c r="K12" i="7"/>
  <c r="I12" i="7"/>
  <c r="H12" i="7"/>
  <c r="G12" i="7"/>
  <c r="E12" i="7"/>
  <c r="D12" i="7"/>
  <c r="C12" i="7"/>
  <c r="O9" i="7"/>
  <c r="O7" i="7"/>
  <c r="M13" i="7" l="1"/>
  <c r="I13" i="7"/>
  <c r="O21" i="7"/>
  <c r="O12" i="7"/>
  <c r="H31" i="12" l="1"/>
  <c r="I31" i="12"/>
  <c r="J31" i="12"/>
  <c r="F30" i="12"/>
  <c r="F16" i="11"/>
  <c r="F16" i="12" s="1"/>
  <c r="C30" i="12" l="1"/>
  <c r="G29" i="12"/>
  <c r="C29" i="12" s="1"/>
  <c r="F28" i="12"/>
  <c r="C28" i="12" s="1"/>
  <c r="F27" i="12"/>
  <c r="C27" i="12" s="1"/>
  <c r="G26" i="12"/>
  <c r="C26" i="12" s="1"/>
  <c r="F25" i="12"/>
  <c r="K24" i="12"/>
  <c r="K23" i="12"/>
  <c r="G22" i="12"/>
  <c r="F22" i="12"/>
  <c r="G19" i="12"/>
  <c r="C19" i="12" s="1"/>
  <c r="G20" i="12"/>
  <c r="C20" i="12" s="1"/>
  <c r="G21" i="12"/>
  <c r="C21" i="12" s="1"/>
  <c r="G18" i="12"/>
  <c r="C18" i="12" s="1"/>
  <c r="G17" i="12"/>
  <c r="E17" i="12"/>
  <c r="D17" i="12"/>
  <c r="E16" i="12"/>
  <c r="E31" i="12" s="1"/>
  <c r="E35" i="12" s="1"/>
  <c r="D16" i="12"/>
  <c r="D31" i="12" s="1"/>
  <c r="D35" i="12" s="1"/>
  <c r="G21" i="11"/>
  <c r="G22" i="11"/>
  <c r="K20" i="11"/>
  <c r="F19" i="11"/>
  <c r="E17" i="11"/>
  <c r="D17" i="11"/>
  <c r="E14" i="11"/>
  <c r="E14" i="12" s="1"/>
  <c r="F14" i="11"/>
  <c r="F14" i="12" s="1"/>
  <c r="D14" i="11"/>
  <c r="D14" i="12" s="1"/>
  <c r="I35" i="11"/>
  <c r="G31" i="12" l="1"/>
  <c r="G35" i="12" s="1"/>
  <c r="F31" i="12"/>
  <c r="F35" i="12" s="1"/>
  <c r="K31" i="12"/>
  <c r="I36" i="12"/>
  <c r="H36" i="12"/>
  <c r="C25" i="12"/>
  <c r="C24" i="12"/>
  <c r="C23" i="12"/>
  <c r="C22" i="12"/>
  <c r="G36" i="12"/>
  <c r="C17" i="12"/>
  <c r="C14" i="12"/>
  <c r="C12" i="12"/>
  <c r="C11" i="12"/>
  <c r="J13" i="12"/>
  <c r="F13" i="12"/>
  <c r="E13" i="12"/>
  <c r="D13" i="12"/>
  <c r="C10" i="12"/>
  <c r="I44" i="14"/>
  <c r="H44" i="14"/>
  <c r="G44" i="14"/>
  <c r="E44" i="14"/>
  <c r="D44" i="14"/>
  <c r="C44" i="14"/>
  <c r="I31" i="14"/>
  <c r="I45" i="14" s="1"/>
  <c r="H31" i="14"/>
  <c r="H45" i="14" s="1"/>
  <c r="G31" i="14"/>
  <c r="G45" i="14" s="1"/>
  <c r="E27" i="14"/>
  <c r="D27" i="14"/>
  <c r="C27" i="14"/>
  <c r="E22" i="14"/>
  <c r="D22" i="14"/>
  <c r="D31" i="14" s="1"/>
  <c r="D45" i="14" s="1"/>
  <c r="C22" i="14"/>
  <c r="I20" i="14"/>
  <c r="H20" i="14"/>
  <c r="G20" i="14"/>
  <c r="E20" i="14"/>
  <c r="D20" i="14"/>
  <c r="C20" i="14"/>
  <c r="I15" i="14"/>
  <c r="H15" i="14"/>
  <c r="G15" i="14"/>
  <c r="E15" i="14"/>
  <c r="D15" i="14"/>
  <c r="D21" i="14" s="1"/>
  <c r="D46" i="14" s="1"/>
  <c r="C15" i="14"/>
  <c r="K35" i="12" l="1"/>
  <c r="K36" i="12" s="1"/>
  <c r="E36" i="12"/>
  <c r="F36" i="12"/>
  <c r="E21" i="14"/>
  <c r="E46" i="14" s="1"/>
  <c r="C21" i="14"/>
  <c r="E31" i="14"/>
  <c r="E45" i="14" s="1"/>
  <c r="C31" i="14"/>
  <c r="C45" i="14" s="1"/>
  <c r="I21" i="14"/>
  <c r="I46" i="14" s="1"/>
  <c r="H21" i="14"/>
  <c r="H46" i="14" s="1"/>
  <c r="G21" i="14"/>
  <c r="G46" i="14" s="1"/>
  <c r="C13" i="12"/>
  <c r="D36" i="12"/>
  <c r="C31" i="12"/>
  <c r="C35" i="12" s="1"/>
  <c r="J36" i="12"/>
  <c r="C16" i="12"/>
  <c r="C46" i="14" l="1"/>
  <c r="C36" i="12"/>
  <c r="O9" i="2" l="1"/>
  <c r="P8" i="2"/>
  <c r="O8" i="2"/>
  <c r="I36" i="11" l="1"/>
  <c r="J24" i="11"/>
  <c r="I24" i="11"/>
  <c r="I29" i="11" s="1"/>
  <c r="I30" i="11" s="1"/>
  <c r="H24" i="11"/>
  <c r="H29" i="11" s="1"/>
  <c r="H30" i="11" s="1"/>
  <c r="C23" i="11"/>
  <c r="C22" i="11"/>
  <c r="G24" i="11"/>
  <c r="G29" i="11" s="1"/>
  <c r="G30" i="11" s="1"/>
  <c r="K24" i="11"/>
  <c r="K29" i="11" s="1"/>
  <c r="K30" i="11" s="1"/>
  <c r="C19" i="11"/>
  <c r="C18" i="11"/>
  <c r="E24" i="11"/>
  <c r="E29" i="11" s="1"/>
  <c r="C17" i="11"/>
  <c r="C16" i="11"/>
  <c r="C14" i="11"/>
  <c r="F13" i="11"/>
  <c r="E13" i="11"/>
  <c r="D13" i="11"/>
  <c r="C12" i="11"/>
  <c r="C11" i="11"/>
  <c r="C10" i="11"/>
  <c r="C20" i="10"/>
  <c r="D20" i="10"/>
  <c r="E20" i="10"/>
  <c r="B20" i="10"/>
  <c r="B12" i="10"/>
  <c r="E11" i="10"/>
  <c r="D11" i="10"/>
  <c r="C11" i="10"/>
  <c r="B11" i="10"/>
  <c r="E21" i="10"/>
  <c r="D21" i="10"/>
  <c r="C21" i="10"/>
  <c r="B21" i="10"/>
  <c r="C13" i="11" l="1"/>
  <c r="E30" i="11"/>
  <c r="D24" i="11"/>
  <c r="F24" i="11"/>
  <c r="F29" i="11" s="1"/>
  <c r="F30" i="11" s="1"/>
  <c r="C35" i="11"/>
  <c r="C36" i="11" s="1"/>
  <c r="C20" i="11"/>
  <c r="C21" i="11"/>
  <c r="C24" i="11" l="1"/>
  <c r="D29" i="11"/>
  <c r="D30" i="11" s="1"/>
  <c r="H50" i="2" l="1"/>
  <c r="I50" i="2"/>
  <c r="J50" i="2"/>
  <c r="K50" i="2"/>
  <c r="L50" i="2"/>
  <c r="M50" i="2"/>
  <c r="N50" i="2"/>
  <c r="G50" i="2"/>
  <c r="E50" i="2"/>
  <c r="H22" i="9"/>
  <c r="H23" i="9"/>
  <c r="G118" i="1" l="1"/>
  <c r="G117" i="1"/>
  <c r="F26" i="9"/>
  <c r="G26" i="9"/>
  <c r="H26" i="9"/>
  <c r="E26" i="9"/>
  <c r="D14" i="7" l="1"/>
  <c r="C14" i="7"/>
  <c r="N14" i="7"/>
  <c r="M14" i="7"/>
  <c r="K14" i="7"/>
  <c r="I14" i="7"/>
  <c r="F14" i="7"/>
  <c r="H14" i="7"/>
  <c r="L14" i="7"/>
  <c r="J14" i="7"/>
  <c r="G14" i="7"/>
  <c r="E14" i="7"/>
  <c r="O14" i="7" l="1"/>
  <c r="C21" i="5"/>
  <c r="G8" i="7"/>
  <c r="O8" i="7" s="1"/>
  <c r="F23" i="1"/>
  <c r="D13" i="8" l="1"/>
  <c r="H25" i="6"/>
  <c r="G25" i="6"/>
  <c r="F25" i="6"/>
  <c r="E25" i="6"/>
  <c r="H23" i="6"/>
  <c r="H26" i="6" s="1"/>
  <c r="G23" i="6"/>
  <c r="G26" i="6" s="1"/>
  <c r="F23" i="6"/>
  <c r="E23" i="6"/>
  <c r="H27" i="6"/>
  <c r="H17" i="6"/>
  <c r="G17" i="6"/>
  <c r="F17" i="6"/>
  <c r="E17" i="6"/>
  <c r="D17" i="6"/>
  <c r="I16" i="6"/>
  <c r="I17" i="6" s="1"/>
  <c r="H13" i="6"/>
  <c r="G13" i="6"/>
  <c r="G19" i="6" s="1"/>
  <c r="F13" i="6"/>
  <c r="F19" i="6" s="1"/>
  <c r="E13" i="6"/>
  <c r="D13" i="6"/>
  <c r="I12" i="6"/>
  <c r="I13" i="6" s="1"/>
  <c r="I19" i="6" s="1"/>
  <c r="E26" i="6" l="1"/>
  <c r="E27" i="6" s="1"/>
  <c r="G27" i="6"/>
  <c r="G29" i="6" s="1"/>
  <c r="F26" i="6"/>
  <c r="F27" i="6" s="1"/>
  <c r="F29" i="6" s="1"/>
  <c r="D19" i="6"/>
  <c r="H19" i="6"/>
  <c r="H29" i="6" s="1"/>
  <c r="E19" i="6"/>
  <c r="E29" i="6" l="1"/>
  <c r="E30" i="4" l="1"/>
  <c r="C23" i="5" l="1"/>
  <c r="F21" i="4" l="1"/>
  <c r="E21" i="4"/>
  <c r="F13" i="2" l="1"/>
  <c r="F14" i="2"/>
  <c r="I25" i="2" l="1"/>
  <c r="F16" i="2"/>
  <c r="F42" i="2" l="1"/>
  <c r="E9" i="2" l="1"/>
  <c r="E8" i="2"/>
  <c r="F84" i="1"/>
  <c r="E84" i="1"/>
  <c r="E28" i="3"/>
  <c r="E42" i="4" l="1"/>
  <c r="C42" i="5" l="1"/>
  <c r="F54" i="2" l="1"/>
  <c r="E31" i="5"/>
  <c r="E30" i="5"/>
  <c r="E29" i="5"/>
  <c r="E28" i="5"/>
  <c r="I18" i="3"/>
  <c r="F36" i="2"/>
  <c r="C38" i="5"/>
  <c r="F37" i="2"/>
  <c r="E27" i="5" l="1"/>
  <c r="F25" i="2"/>
  <c r="F26" i="2"/>
  <c r="F28" i="2"/>
  <c r="F29" i="2"/>
  <c r="F30" i="2"/>
  <c r="F31" i="2"/>
  <c r="F32" i="2"/>
  <c r="F33" i="2"/>
  <c r="F34" i="2"/>
  <c r="F35" i="2"/>
  <c r="F39" i="2"/>
  <c r="F40" i="2"/>
  <c r="D11" i="8" s="1"/>
  <c r="F41" i="2"/>
  <c r="F44" i="2"/>
  <c r="F45" i="2"/>
  <c r="F47" i="2"/>
  <c r="F48" i="2"/>
  <c r="F49" i="2"/>
  <c r="F12" i="2"/>
  <c r="F15" i="2"/>
  <c r="F17" i="2"/>
  <c r="F18" i="2"/>
  <c r="D12" i="8" s="1"/>
  <c r="F20" i="2"/>
  <c r="F21" i="2"/>
  <c r="F22" i="2"/>
  <c r="F23" i="2"/>
  <c r="F24" i="2"/>
  <c r="D21" i="8" l="1"/>
  <c r="F10" i="2"/>
  <c r="F11" i="2"/>
  <c r="F50" i="2" s="1"/>
  <c r="D50" i="2"/>
  <c r="C41" i="5" l="1"/>
  <c r="C14" i="5"/>
  <c r="F41" i="4" l="1"/>
  <c r="E41" i="4"/>
  <c r="R27" i="3"/>
  <c r="R26" i="3"/>
  <c r="Q26" i="3" s="1"/>
  <c r="C39" i="5"/>
  <c r="C35" i="5" s="1"/>
  <c r="C45" i="5" s="1"/>
  <c r="M52" i="2" l="1"/>
  <c r="E21" i="5"/>
  <c r="F53" i="2"/>
  <c r="E23" i="5"/>
  <c r="F47" i="4"/>
  <c r="F50" i="4" s="1"/>
  <c r="E47" i="4"/>
  <c r="E50" i="4" s="1"/>
  <c r="Q23" i="3"/>
  <c r="R19" i="3"/>
  <c r="R18" i="3"/>
  <c r="Q18" i="3" s="1"/>
  <c r="R15" i="3"/>
  <c r="R14" i="3"/>
  <c r="Q14" i="3" s="1"/>
  <c r="I23" i="3"/>
  <c r="R11" i="3"/>
  <c r="R10" i="3"/>
  <c r="Q10" i="3" s="1"/>
  <c r="D28" i="3"/>
  <c r="D9" i="2" s="1"/>
  <c r="D23" i="3"/>
  <c r="D22" i="3"/>
  <c r="P28" i="3"/>
  <c r="O28" i="3"/>
  <c r="N28" i="3"/>
  <c r="M28" i="3"/>
  <c r="L28" i="3"/>
  <c r="K28" i="3"/>
  <c r="J28" i="3"/>
  <c r="I28" i="3"/>
  <c r="I9" i="2" s="1"/>
  <c r="F27" i="3"/>
  <c r="G28" i="3"/>
  <c r="G9" i="2" s="1"/>
  <c r="F26" i="3"/>
  <c r="T22" i="3"/>
  <c r="T24" i="3" s="1"/>
  <c r="T29" i="3" s="1"/>
  <c r="S22" i="3"/>
  <c r="S24" i="3" s="1"/>
  <c r="S29" i="3" s="1"/>
  <c r="O22" i="3"/>
  <c r="O24" i="3" s="1"/>
  <c r="O29" i="3" s="1"/>
  <c r="N22" i="3"/>
  <c r="N24" i="3" s="1"/>
  <c r="N29" i="3" s="1"/>
  <c r="G35" i="1" s="1"/>
  <c r="C16" i="5" s="1"/>
  <c r="L22" i="3"/>
  <c r="L24" i="3" s="1"/>
  <c r="K22" i="3"/>
  <c r="K24" i="3" s="1"/>
  <c r="J22" i="3"/>
  <c r="J24" i="3" s="1"/>
  <c r="P20" i="3"/>
  <c r="O20" i="3"/>
  <c r="N20" i="3"/>
  <c r="M20" i="3"/>
  <c r="L20" i="3"/>
  <c r="K20" i="3"/>
  <c r="J20" i="3"/>
  <c r="I20" i="3"/>
  <c r="H20" i="3"/>
  <c r="G20" i="3"/>
  <c r="E20" i="3"/>
  <c r="D20" i="3"/>
  <c r="F19" i="3"/>
  <c r="F18" i="3"/>
  <c r="P16" i="3"/>
  <c r="O16" i="3"/>
  <c r="N16" i="3"/>
  <c r="L16" i="3"/>
  <c r="K16" i="3"/>
  <c r="J16" i="3"/>
  <c r="H16" i="3"/>
  <c r="G16" i="3"/>
  <c r="E16" i="3"/>
  <c r="D16" i="3"/>
  <c r="F15" i="3"/>
  <c r="M16" i="3"/>
  <c r="I16" i="3"/>
  <c r="O12" i="3"/>
  <c r="N12" i="3"/>
  <c r="M12" i="3"/>
  <c r="L12" i="3"/>
  <c r="K12" i="3"/>
  <c r="J12" i="3"/>
  <c r="I12" i="3"/>
  <c r="E12" i="3"/>
  <c r="D12" i="3"/>
  <c r="F11" i="3"/>
  <c r="P22" i="3"/>
  <c r="P24" i="3" s="1"/>
  <c r="H22" i="3"/>
  <c r="H24" i="3" s="1"/>
  <c r="H8" i="2" s="1"/>
  <c r="F10" i="3"/>
  <c r="F52" i="2" l="1"/>
  <c r="N22" i="7"/>
  <c r="K22" i="7"/>
  <c r="G22" i="7"/>
  <c r="M22" i="7"/>
  <c r="I22" i="7"/>
  <c r="E22" i="7"/>
  <c r="E22" i="3"/>
  <c r="E24" i="3" s="1"/>
  <c r="E29" i="3" s="1"/>
  <c r="E20" i="5"/>
  <c r="P29" i="3"/>
  <c r="J29" i="3"/>
  <c r="L29" i="3"/>
  <c r="R23" i="3"/>
  <c r="R20" i="3"/>
  <c r="F20" i="3"/>
  <c r="K29" i="3"/>
  <c r="F23" i="3"/>
  <c r="D24" i="3"/>
  <c r="F16" i="3"/>
  <c r="R28" i="3"/>
  <c r="Q28" i="3"/>
  <c r="G12" i="3"/>
  <c r="F14" i="3"/>
  <c r="F22" i="3" s="1"/>
  <c r="F24" i="3" s="1"/>
  <c r="Q20" i="3"/>
  <c r="G22" i="3"/>
  <c r="G24" i="3" s="1"/>
  <c r="I22" i="3"/>
  <c r="I24" i="3" s="1"/>
  <c r="M22" i="3"/>
  <c r="M24" i="3" s="1"/>
  <c r="M29" i="3" s="1"/>
  <c r="H28" i="3"/>
  <c r="H12" i="3"/>
  <c r="P12" i="3"/>
  <c r="O22" i="7" l="1"/>
  <c r="C26" i="11"/>
  <c r="C28" i="11" s="1"/>
  <c r="C29" i="11" s="1"/>
  <c r="C30" i="11" s="1"/>
  <c r="J28" i="11"/>
  <c r="J29" i="11" s="1"/>
  <c r="J30" i="11" s="1"/>
  <c r="F12" i="3"/>
  <c r="G29" i="3"/>
  <c r="G8" i="2"/>
  <c r="H29" i="3"/>
  <c r="H9" i="2"/>
  <c r="F9" i="2" s="1"/>
  <c r="I29" i="3"/>
  <c r="I8" i="2"/>
  <c r="D29" i="3"/>
  <c r="D8" i="2"/>
  <c r="F28" i="3"/>
  <c r="F29" i="3" s="1"/>
  <c r="Q16" i="3"/>
  <c r="R16" i="3"/>
  <c r="R22" i="3"/>
  <c r="R24" i="3" s="1"/>
  <c r="R29" i="3" s="1"/>
  <c r="R12" i="3"/>
  <c r="F8" i="2" l="1"/>
  <c r="Q22" i="3"/>
  <c r="Q24" i="3" s="1"/>
  <c r="Q29" i="3" s="1"/>
  <c r="Q12" i="3"/>
  <c r="N60" i="2" l="1"/>
  <c r="M60" i="2"/>
  <c r="L60" i="2"/>
  <c r="K60" i="2"/>
  <c r="J60" i="2"/>
  <c r="I60" i="2"/>
  <c r="H60" i="2"/>
  <c r="G60" i="2"/>
  <c r="F60" i="2"/>
  <c r="E60" i="2"/>
  <c r="D60" i="2"/>
  <c r="P56" i="2"/>
  <c r="O56" i="2"/>
  <c r="N55" i="2"/>
  <c r="L55" i="2"/>
  <c r="L56" i="2" s="1"/>
  <c r="L57" i="2" s="1"/>
  <c r="L61" i="2" s="1"/>
  <c r="E14" i="5" s="1"/>
  <c r="K55" i="2"/>
  <c r="K56" i="2" s="1"/>
  <c r="K57" i="2" s="1"/>
  <c r="K61" i="2" s="1"/>
  <c r="J55" i="2"/>
  <c r="I55" i="2"/>
  <c r="I56" i="2" s="1"/>
  <c r="H55" i="2"/>
  <c r="H56" i="2" s="1"/>
  <c r="H57" i="2" s="1"/>
  <c r="H61" i="2" s="1"/>
  <c r="G55" i="2"/>
  <c r="E55" i="2"/>
  <c r="E56" i="2" s="1"/>
  <c r="E57" i="2" s="1"/>
  <c r="D55" i="2"/>
  <c r="D56" i="2" s="1"/>
  <c r="M55" i="2"/>
  <c r="M56" i="2" s="1"/>
  <c r="M57" i="2" s="1"/>
  <c r="P50" i="2"/>
  <c r="P57" i="2" s="1"/>
  <c r="P61" i="2" s="1"/>
  <c r="J56" i="2"/>
  <c r="J57" i="2" s="1"/>
  <c r="J61" i="2" s="1"/>
  <c r="E15" i="5" s="1"/>
  <c r="O50" i="2"/>
  <c r="O57" i="2" s="1"/>
  <c r="O61" i="2" s="1"/>
  <c r="G21" i="1"/>
  <c r="E21" i="1"/>
  <c r="C11" i="5" l="1"/>
  <c r="N6" i="7"/>
  <c r="L6" i="7"/>
  <c r="J6" i="7"/>
  <c r="H6" i="7"/>
  <c r="F6" i="7"/>
  <c r="D6" i="7"/>
  <c r="M6" i="7"/>
  <c r="K6" i="7"/>
  <c r="I6" i="7"/>
  <c r="G6" i="7"/>
  <c r="E6" i="7"/>
  <c r="C6" i="7"/>
  <c r="E12" i="5"/>
  <c r="M18" i="7"/>
  <c r="K18" i="7"/>
  <c r="I18" i="7"/>
  <c r="G18" i="7"/>
  <c r="E18" i="7"/>
  <c r="C18" i="7"/>
  <c r="N18" i="7"/>
  <c r="L18" i="7"/>
  <c r="J18" i="7"/>
  <c r="H18" i="7"/>
  <c r="F18" i="7"/>
  <c r="D18" i="7"/>
  <c r="E61" i="2"/>
  <c r="M61" i="2"/>
  <c r="G56" i="2"/>
  <c r="G57" i="2" s="1"/>
  <c r="G61" i="2" s="1"/>
  <c r="D57" i="2"/>
  <c r="D61" i="2" s="1"/>
  <c r="I57" i="2"/>
  <c r="I61" i="2" s="1"/>
  <c r="N56" i="2"/>
  <c r="N57" i="2" s="1"/>
  <c r="N61" i="2" s="1"/>
  <c r="F55" i="2"/>
  <c r="O6" i="7" l="1"/>
  <c r="E11" i="5"/>
  <c r="M17" i="7"/>
  <c r="K17" i="7"/>
  <c r="I17" i="7"/>
  <c r="G17" i="7"/>
  <c r="E17" i="7"/>
  <c r="C17" i="7"/>
  <c r="N17" i="7"/>
  <c r="L17" i="7"/>
  <c r="J17" i="7"/>
  <c r="H17" i="7"/>
  <c r="F17" i="7"/>
  <c r="D17" i="7"/>
  <c r="O18" i="7"/>
  <c r="E13" i="5"/>
  <c r="E33" i="5" s="1"/>
  <c r="E47" i="5" s="1"/>
  <c r="E19" i="7"/>
  <c r="E26" i="7" s="1"/>
  <c r="M19" i="7"/>
  <c r="M26" i="7" s="1"/>
  <c r="K19" i="7"/>
  <c r="I19" i="7"/>
  <c r="I26" i="7" s="1"/>
  <c r="G19" i="7"/>
  <c r="D19" i="7"/>
  <c r="D26" i="7" s="1"/>
  <c r="N19" i="7"/>
  <c r="N26" i="7" s="1"/>
  <c r="L19" i="7"/>
  <c r="L26" i="7" s="1"/>
  <c r="J19" i="7"/>
  <c r="J26" i="7" s="1"/>
  <c r="H19" i="7"/>
  <c r="H26" i="7" s="1"/>
  <c r="F19" i="7"/>
  <c r="F26" i="7" s="1"/>
  <c r="C19" i="7"/>
  <c r="F56" i="2"/>
  <c r="F57" i="2" s="1"/>
  <c r="F61" i="2" s="1"/>
  <c r="E10" i="5" l="1"/>
  <c r="O17" i="7"/>
  <c r="G26" i="7"/>
  <c r="K26" i="7"/>
  <c r="O19" i="7"/>
  <c r="C26" i="7"/>
  <c r="E125" i="1"/>
  <c r="E54" i="1"/>
  <c r="E37" i="1"/>
  <c r="O26" i="7" l="1"/>
  <c r="F125" i="1"/>
  <c r="G111" i="1"/>
  <c r="F111" i="1"/>
  <c r="E111" i="1"/>
  <c r="G84" i="1"/>
  <c r="F60" i="1"/>
  <c r="E60" i="1"/>
  <c r="E63" i="1" s="1"/>
  <c r="F54" i="1"/>
  <c r="G54" i="1"/>
  <c r="G36" i="1"/>
  <c r="E36" i="1"/>
  <c r="G31" i="1"/>
  <c r="C12" i="5" s="1"/>
  <c r="F31" i="1"/>
  <c r="E31" i="1"/>
  <c r="G27" i="1"/>
  <c r="F27" i="1"/>
  <c r="E27" i="1"/>
  <c r="G23" i="1"/>
  <c r="E23" i="1"/>
  <c r="C22" i="5" l="1"/>
  <c r="H11" i="7"/>
  <c r="O11" i="7" s="1"/>
  <c r="C24" i="5"/>
  <c r="N13" i="7"/>
  <c r="H13" i="7"/>
  <c r="K13" i="7"/>
  <c r="E13" i="7"/>
  <c r="M10" i="7"/>
  <c r="M15" i="7" s="1"/>
  <c r="M27" i="7" s="1"/>
  <c r="K10" i="7"/>
  <c r="I10" i="7"/>
  <c r="I15" i="7" s="1"/>
  <c r="I27" i="7" s="1"/>
  <c r="G10" i="7"/>
  <c r="G15" i="7" s="1"/>
  <c r="G27" i="7" s="1"/>
  <c r="E10" i="7"/>
  <c r="C10" i="7"/>
  <c r="N10" i="7"/>
  <c r="N15" i="7" s="1"/>
  <c r="N27" i="7" s="1"/>
  <c r="L10" i="7"/>
  <c r="L15" i="7" s="1"/>
  <c r="L27" i="7" s="1"/>
  <c r="J10" i="7"/>
  <c r="J15" i="7" s="1"/>
  <c r="J27" i="7" s="1"/>
  <c r="H10" i="7"/>
  <c r="F10" i="7"/>
  <c r="F15" i="7" s="1"/>
  <c r="F27" i="7" s="1"/>
  <c r="D10" i="7"/>
  <c r="D15" i="7" s="1"/>
  <c r="D27" i="7" s="1"/>
  <c r="D13" i="10"/>
  <c r="D14" i="10" s="1"/>
  <c r="D15" i="10" s="1"/>
  <c r="D22" i="10" s="1"/>
  <c r="B13" i="10"/>
  <c r="B14" i="10" s="1"/>
  <c r="B15" i="10" s="1"/>
  <c r="B22" i="10" s="1"/>
  <c r="E13" i="10"/>
  <c r="E14" i="10" s="1"/>
  <c r="E15" i="10" s="1"/>
  <c r="E22" i="10" s="1"/>
  <c r="C13" i="10"/>
  <c r="C14" i="10" s="1"/>
  <c r="C15" i="10" s="1"/>
  <c r="C22" i="10" s="1"/>
  <c r="C20" i="5"/>
  <c r="C25" i="5" s="1"/>
  <c r="F63" i="1"/>
  <c r="F36" i="1"/>
  <c r="E112" i="1"/>
  <c r="G112" i="1"/>
  <c r="E64" i="1"/>
  <c r="F112" i="1"/>
  <c r="G60" i="1"/>
  <c r="G125" i="1"/>
  <c r="E15" i="7" l="1"/>
  <c r="E27" i="7" s="1"/>
  <c r="H15" i="7"/>
  <c r="H27" i="7" s="1"/>
  <c r="K15" i="7"/>
  <c r="K27" i="7" s="1"/>
  <c r="O13" i="7"/>
  <c r="O10" i="7"/>
  <c r="C15" i="7"/>
  <c r="F64" i="1"/>
  <c r="E113" i="1"/>
  <c r="E126" i="1" s="1"/>
  <c r="F113" i="1"/>
  <c r="F126" i="1" s="1"/>
  <c r="G63" i="1"/>
  <c r="C17" i="5" s="1"/>
  <c r="C10" i="5" s="1"/>
  <c r="O15" i="7" l="1"/>
  <c r="O27" i="7" s="1"/>
  <c r="C27" i="7"/>
  <c r="C33" i="5"/>
  <c r="C47" i="5" s="1"/>
  <c r="C18" i="5"/>
  <c r="G64" i="1"/>
  <c r="G113" i="1" l="1"/>
  <c r="G126" i="1" l="1"/>
</calcChain>
</file>

<file path=xl/sharedStrings.xml><?xml version="1.0" encoding="utf-8"?>
<sst xmlns="http://schemas.openxmlformats.org/spreadsheetml/2006/main" count="995" uniqueCount="563">
  <si>
    <t>Berettyóújfalu Város Önkormányzata</t>
  </si>
  <si>
    <t>1. számú melléklet</t>
  </si>
  <si>
    <t>adatok Ft-ban</t>
  </si>
  <si>
    <t>A</t>
  </si>
  <si>
    <t>B</t>
  </si>
  <si>
    <t>C</t>
  </si>
  <si>
    <t>D</t>
  </si>
  <si>
    <t xml:space="preserve">B e v é t e l i   j o g c í m </t>
  </si>
  <si>
    <t>I. Működési költségvetési bevételek</t>
  </si>
  <si>
    <t xml:space="preserve">1. </t>
  </si>
  <si>
    <t>Működési célú támogatások államháztartáson belülről</t>
  </si>
  <si>
    <t>1.1.</t>
  </si>
  <si>
    <t>Helyi önkormányzatok működésének általános támogatása</t>
  </si>
  <si>
    <t>1.2.</t>
  </si>
  <si>
    <t xml:space="preserve">Települési önkormányzatok egyes köznevelési feladatainak támogatása </t>
  </si>
  <si>
    <t>1.3.</t>
  </si>
  <si>
    <t>Települési önkormányzatok szociális és gyermekjóléti feladatainak támogatása</t>
  </si>
  <si>
    <t>1.4.</t>
  </si>
  <si>
    <t>Települési önkormányzatok kulturális feladatainak támogatása</t>
  </si>
  <si>
    <t>1.5.</t>
  </si>
  <si>
    <t>1.5.2. A polgármesteri béremelés különbözetének támogatása</t>
  </si>
  <si>
    <t>1.5.3. A minimálbér és a garantált bérminimum emeléséhez kapcsolódó támogatás</t>
  </si>
  <si>
    <t>1.6.</t>
  </si>
  <si>
    <t>Elszámolásból származó bevételek</t>
  </si>
  <si>
    <t>1. Működési célú támogatások államháztartáson belülről összesen:</t>
  </si>
  <si>
    <t>2.</t>
  </si>
  <si>
    <t>Közhatalmi bevételek</t>
  </si>
  <si>
    <t>2.1.</t>
  </si>
  <si>
    <t>Vagyoni típusú adók, termékek és szolgáltatások adói</t>
  </si>
  <si>
    <t>2.1.1. Iparűzési adó</t>
  </si>
  <si>
    <t>2.1.2. Gépjárműadó</t>
  </si>
  <si>
    <t>2.1.3. Talajterhelési díj</t>
  </si>
  <si>
    <t>2.2.</t>
  </si>
  <si>
    <t xml:space="preserve">Egyéb közhatalmi bevételek </t>
  </si>
  <si>
    <t>2.2.1. Bírságok</t>
  </si>
  <si>
    <t>2.2.2. Pótlékok</t>
  </si>
  <si>
    <t>2.2.3. Egyéb sajátos bevételek</t>
  </si>
  <si>
    <t>2. Közhatalmi bevételek összesen:</t>
  </si>
  <si>
    <t xml:space="preserve">3. </t>
  </si>
  <si>
    <t>Intézményi működési bevételek:</t>
  </si>
  <si>
    <t>3.1.</t>
  </si>
  <si>
    <t>Önkormányzat működési bevételei</t>
  </si>
  <si>
    <t>3.2.</t>
  </si>
  <si>
    <t>Polgármesteri Hivatal működési bevételei</t>
  </si>
  <si>
    <t>3.3.</t>
  </si>
  <si>
    <t>Önkormányzati Intézmények működési bevételei</t>
  </si>
  <si>
    <t>3. Intézményi működési bevételek összesen:</t>
  </si>
  <si>
    <t>4.</t>
  </si>
  <si>
    <t>4.1.</t>
  </si>
  <si>
    <t>Önkormányzat</t>
  </si>
  <si>
    <t>4.1.1. Működési célú támogatások államháztartáson belülről</t>
  </si>
  <si>
    <t xml:space="preserve">         4.1.1.1. BÖTKT-tól átvett támogatás (bér, járulék, dologi)</t>
  </si>
  <si>
    <t xml:space="preserve">         4.1.1.2. Közfoglalkoztatás támogatása</t>
  </si>
  <si>
    <t xml:space="preserve">         4.1.1.3. BURSA HUNGARICA ösztöndíj visszautalás (Emberi Erőforrás Támogatáskezelő)</t>
  </si>
  <si>
    <t>4.1.2. Működési célú támogatások államháztartáson kívülről</t>
  </si>
  <si>
    <t>4.2.</t>
  </si>
  <si>
    <t>Polgármesteri Hivatal</t>
  </si>
  <si>
    <t>4.2.1. Működési célú támogatások államháztartáson belülről</t>
  </si>
  <si>
    <t xml:space="preserve">         4.2.1.1. Bihari Szilárd Hulladéklerakó Társulástól átvett pénzeszköz (bér, járulék)</t>
  </si>
  <si>
    <t xml:space="preserve">         4.2.1.2. Közfoglalkoztatás támogatása</t>
  </si>
  <si>
    <t>4.2.2. Működési célú támogatások államháztartáson kívülről</t>
  </si>
  <si>
    <t>4.3.</t>
  </si>
  <si>
    <t>Intézmények</t>
  </si>
  <si>
    <t>4.3.1. Működési célú támogatások államháztartáson belülről</t>
  </si>
  <si>
    <t>4.3.2. Működési célú támogatások államháztartáson kívülről</t>
  </si>
  <si>
    <t>4. Működési célú átvett pénzeszköz összesen:</t>
  </si>
  <si>
    <t xml:space="preserve"> I. Működési költségvetési bevételek összesen:</t>
  </si>
  <si>
    <t>II.Felhalmozási költségvetési bevételek</t>
  </si>
  <si>
    <t>Felhalmozási célú támogatások államháztartáson belülről</t>
  </si>
  <si>
    <t>Helyi önkormányzatok felhalmozási célú kiegészítő támogatásai</t>
  </si>
  <si>
    <t>Egyéb felhalmozási célú támogatások bevételei államháztartáson belülről</t>
  </si>
  <si>
    <t>Egyéb felhalmozási célú támogatások bevételei államháztartáson belülről (intézmények)</t>
  </si>
  <si>
    <t>1. Felhalmozási célú támogatások államháztartáson belülről összesen:</t>
  </si>
  <si>
    <t xml:space="preserve">2. </t>
  </si>
  <si>
    <t>Felhalmozási bevételek:</t>
  </si>
  <si>
    <t>Immateriális javak, ingatlanok értékesítése (Önkormányzat)</t>
  </si>
  <si>
    <t>Polgármesteri Hivatal felhalmozási bevételei</t>
  </si>
  <si>
    <t>2.3.</t>
  </si>
  <si>
    <t>Intézmények felhalmozási bevételei</t>
  </si>
  <si>
    <t>2. Felhalmozási bevételek összesen:</t>
  </si>
  <si>
    <t>3.</t>
  </si>
  <si>
    <t>3.1.1. Felhalmozási célú támogatások államháztartáson belülről</t>
  </si>
  <si>
    <t>3.1.2. Felhalmozási célú támogatások államháztartáson kívülről</t>
  </si>
  <si>
    <t>3.1.3. Egyéb felhalmozási célú átvett pénzeszközök (csatornadíj)</t>
  </si>
  <si>
    <t>3.2.1. Felhalmozási célú támogatások államháztartáson belülről</t>
  </si>
  <si>
    <t>3.2.2. Felhalmozási célú támogatások államháztartáson kívülről</t>
  </si>
  <si>
    <t>3.3.1. Felhalmozási célú támogatások államháztartáson belülről</t>
  </si>
  <si>
    <t>3.3.2. Felhalmozási célú támogatások államháztartáson kívülről</t>
  </si>
  <si>
    <t>3. Felhalmozási célú átvett pénzeszközök összesen:</t>
  </si>
  <si>
    <t>Támogatási kölcsönök visszatérülése</t>
  </si>
  <si>
    <t>4. Támogatási kölcsönök visszatérülése összesen:</t>
  </si>
  <si>
    <t xml:space="preserve"> II. Felhalmozási költségvetési bevételek összesen:</t>
  </si>
  <si>
    <t xml:space="preserve"> KÖLTSÉGVETÉSI  BEVÉTELEK ÖSSZESEN (I.+II.):</t>
  </si>
  <si>
    <t xml:space="preserve"> III. Finanszírozási bevételek:</t>
  </si>
  <si>
    <t>1. Maradvány igénybevétele</t>
  </si>
  <si>
    <t>Előző év költségvetési maradványának igénybevétele (Önkormányzat)</t>
  </si>
  <si>
    <t>1.1.1. Működési pénzmaradvány</t>
  </si>
  <si>
    <t>1.1.2. Felhalmozási pénzmaradvány</t>
  </si>
  <si>
    <t>Előző év költségvetési maradványának igénybevétele (Polgármesteri Hivatal)</t>
  </si>
  <si>
    <t>Előző év költségvetési maradványának igénybevétele (Intézmények)</t>
  </si>
  <si>
    <t>2. Rendkívüli önkormányzati költségvetési támogatás</t>
  </si>
  <si>
    <t>3. Államháztartáson belüli megelőlegezések</t>
  </si>
  <si>
    <t xml:space="preserve"> 3.1.Államháztartáson belüli megelőlegezések (Önkormányzat)</t>
  </si>
  <si>
    <t>4. Lekötött bankbetétek megszüntetése</t>
  </si>
  <si>
    <t xml:space="preserve"> III. FINANSZÍROZÁSI BEVÉTELEK ÖSSZESEN: </t>
  </si>
  <si>
    <t xml:space="preserve"> IV. KÖLTSÉGVETÉSI ÉS FINANSZÍROZÁSI BEVÉTELEK ÖSSZESEN (I.+…+III.):</t>
  </si>
  <si>
    <t>2016. évi tény</t>
  </si>
  <si>
    <t>2017. évi várható teljesítés</t>
  </si>
  <si>
    <t>2018. évi terv előirányzat</t>
  </si>
  <si>
    <t>2018. ÉVI BEVÉTELEK KÖLTSÉGVETÉSI TERVE</t>
  </si>
  <si>
    <t>1.5.1. Költségvetési szerveknél foglalkoztatottak bérkompenzációja</t>
  </si>
  <si>
    <t xml:space="preserve">         4.1.1.4. Autómentes nap támogatása (Nemzeti Fejlesztési Minisztérium)</t>
  </si>
  <si>
    <t xml:space="preserve">         4.1.1.5. OEP finanszírozás (iskolaorvosi ellátás támogatása)</t>
  </si>
  <si>
    <t xml:space="preserve">         4.1.1.6. Testvér-települési program támogatása - Bethlen Gábor Alap</t>
  </si>
  <si>
    <t xml:space="preserve">         4.1.1.7. Működési hozzájárulás (Mezősas Önkormányzata)</t>
  </si>
  <si>
    <t xml:space="preserve">         4.1.1.8. Gyermekvédelmi Erzsébet-utalvány</t>
  </si>
  <si>
    <t xml:space="preserve">         4.1.1.9. Zaj- és rezgésvédelmi bírság, egyéb bírság (HBMKH)</t>
  </si>
  <si>
    <t xml:space="preserve">         4.1.1.10. ASP pályázati támogatás</t>
  </si>
  <si>
    <t xml:space="preserve">         4.1.2.1. "Közösen az esélyegyenlőség fejlesztése érdekében" Árop pályázat</t>
  </si>
  <si>
    <t xml:space="preserve">         4.1.2.2. Összefogás a Jövőért pályázat támogatása</t>
  </si>
  <si>
    <t xml:space="preserve">         4.1.2.3. Működési célú támogatás visszatérülése (Berettyó Szociális Szövetkezet)</t>
  </si>
  <si>
    <t xml:space="preserve">         4.2.1.3. Népszavazás lebonyolításának támogatása</t>
  </si>
  <si>
    <t>1.1.1. Járásszékhely múzeumok szakmai támogatása</t>
  </si>
  <si>
    <t>1.1.2. Berettyóújfalu-Fugyivásárhely közlekedési lét. Fejl. EU Önerő Alap támogatás</t>
  </si>
  <si>
    <t>1.1.3. Berettyóújfalu-Nagyvárad közötti kerékpárút építése EU Önerő Alap támogatás</t>
  </si>
  <si>
    <t>1.1.4. Berettyóújfalu Vass Jenő utca felújítása</t>
  </si>
  <si>
    <t>1.1.5. Fürdőhöz és Kórházhoz kapcsolódó gyógyászati részleg kialakítása</t>
  </si>
  <si>
    <t>2.2.1. Skoda Superb értékesítése</t>
  </si>
  <si>
    <t>2.2.2. Egyéb bevétel</t>
  </si>
  <si>
    <t xml:space="preserve">         3.1.2.1. Berettyóújfalu-Fugyivásárhely közlekedési létesítményeinek fejlesztése</t>
  </si>
  <si>
    <t xml:space="preserve">         3.1.2.2. Berettyóújfalu-Nagyvárad közötti kerékpárút építése</t>
  </si>
  <si>
    <t xml:space="preserve">         3.1.2.3. Fotovoltaikus rendszer telepítése Berettyóújfalu Polgármesteri Hivatalába</t>
  </si>
  <si>
    <t>2. számú melléklet</t>
  </si>
  <si>
    <t>Cím</t>
  </si>
  <si>
    <t>Alcím</t>
  </si>
  <si>
    <t>INTÉZMÉNY MEGNEVEZÉSE</t>
  </si>
  <si>
    <t>Létszám</t>
  </si>
  <si>
    <t>Személyi</t>
  </si>
  <si>
    <t>Járulék</t>
  </si>
  <si>
    <t>Dologi</t>
  </si>
  <si>
    <t>Pénzeszköz átadás</t>
  </si>
  <si>
    <t>Ellátottak egyéb juttatásai</t>
  </si>
  <si>
    <t>Szociális ellátások</t>
  </si>
  <si>
    <t>Fejlesztés, felújítás</t>
  </si>
  <si>
    <t>Tartalék</t>
  </si>
  <si>
    <t>Közfoglal-koztatottak</t>
  </si>
  <si>
    <t>1-3</t>
  </si>
  <si>
    <t>KÖSZI és intézményei összesen</t>
  </si>
  <si>
    <t>Önkormányzat:</t>
  </si>
  <si>
    <t>Település üzemeltetés</t>
  </si>
  <si>
    <t xml:space="preserve">           ebből: előző évről áthúzódó szállítói tartozások</t>
  </si>
  <si>
    <t>Népjóléti feladatok</t>
  </si>
  <si>
    <t>Közművelődés és sport</t>
  </si>
  <si>
    <t xml:space="preserve">           ebből: Bizottságok hatáskörébe tartozó támogatások </t>
  </si>
  <si>
    <t>Képviselő-testület, választott tisztségviselők kiadásai</t>
  </si>
  <si>
    <t>Egészségügyi ellátás</t>
  </si>
  <si>
    <t>Oktatási célok és egyéb feladatok</t>
  </si>
  <si>
    <t>Lakásgazd.és egyéb ingatlan fenntartás</t>
  </si>
  <si>
    <t>Általános tartalék</t>
  </si>
  <si>
    <t>Polgármesteri tartalék</t>
  </si>
  <si>
    <t>Egyensúlyi tartalék</t>
  </si>
  <si>
    <t>Önkormányzati hozzájárulás  a BÖTKT működéséhez</t>
  </si>
  <si>
    <t>Pénzeszköz átadás a szociális feladatok ellátásához</t>
  </si>
  <si>
    <t>Zöld pihenőpontok kialakítása</t>
  </si>
  <si>
    <t>Képviselői alap</t>
  </si>
  <si>
    <t>Szövetségi tagdíjak</t>
  </si>
  <si>
    <t>Önkormányzati igazgatás</t>
  </si>
  <si>
    <t>Önkormányzati hozzájárulás a köznevelési int. fenntartásához</t>
  </si>
  <si>
    <t>Nyugdíjasház bérlőinek visszafizetés</t>
  </si>
  <si>
    <t>Önkormányzat működési kiadások összesen</t>
  </si>
  <si>
    <t>Felújítási kiadások</t>
  </si>
  <si>
    <t>Felhalmozási kiadások</t>
  </si>
  <si>
    <t>Felhalmozási célú pénzeszköz átadás</t>
  </si>
  <si>
    <t>Fejlesztési tartalék</t>
  </si>
  <si>
    <t>Önkormányzat felhalmozási kiadások össz.</t>
  </si>
  <si>
    <t>Önkormányzat összesen:</t>
  </si>
  <si>
    <t>Önkormányzat és intézményei összesen</t>
  </si>
  <si>
    <t xml:space="preserve">Működési célú finanszírozási műveletek </t>
  </si>
  <si>
    <t>Felhalmozási célú finanszírozási műveletek</t>
  </si>
  <si>
    <t>Finanszírozási műveletek kiadásai összesen</t>
  </si>
  <si>
    <t>KIADÁSI FŐÖSSZEG:</t>
  </si>
  <si>
    <t>2018. ÉVI KIADÁSOK KÖLTSÉGVETÉSI TERVE</t>
  </si>
  <si>
    <t>2018. évi terv</t>
  </si>
  <si>
    <t xml:space="preserve">  2018. évi terv részletezése</t>
  </si>
  <si>
    <t>2018. január 1.</t>
  </si>
  <si>
    <t>2/a számú melléklet</t>
  </si>
  <si>
    <t>Al-cím</t>
  </si>
  <si>
    <t>INTÉZMÉNYEK MEGNEVEZÉSE</t>
  </si>
  <si>
    <t>Kiadások</t>
  </si>
  <si>
    <t>Ellátottak juttatásai</t>
  </si>
  <si>
    <t>Pénzeszköz-átadás</t>
  </si>
  <si>
    <t>Pénzmaradvány</t>
  </si>
  <si>
    <t>Saját bevételek</t>
  </si>
  <si>
    <t>Átvett pénzeszkőz</t>
  </si>
  <si>
    <t>Központi támogatás</t>
  </si>
  <si>
    <t>Önkormányzati kiegészítés</t>
  </si>
  <si>
    <t>Önkormányzati támogatás összesen</t>
  </si>
  <si>
    <t>Közfoglal-koztatottak száma</t>
  </si>
  <si>
    <t>1.</t>
  </si>
  <si>
    <t>KÖSZI és hozzátartozó intézmény</t>
  </si>
  <si>
    <t>Vass Jenő Óvoda és Bölcsőde</t>
  </si>
  <si>
    <t xml:space="preserve"> előző évről áthúzódó szállítói tartozás</t>
  </si>
  <si>
    <t>Összesen:</t>
  </si>
  <si>
    <t>Berettyó Kulturális Központ</t>
  </si>
  <si>
    <t>KÖSZI és intézményei összesen:</t>
  </si>
  <si>
    <t>KÖSZI és intézményei mindösszesen:</t>
  </si>
  <si>
    <t>KÖLTSÉGVETÉSI SZERVEK ÖSSZESEN:</t>
  </si>
  <si>
    <t xml:space="preserve"> 2018. ÉVI INTÉZMÉNYI KIADÁSOK KÖLTSÉGVETÉSI TERVE</t>
  </si>
  <si>
    <t>2018. évi terv részletezése</t>
  </si>
  <si>
    <t>Közintézmények Szolgáltató Irodája</t>
  </si>
  <si>
    <t>2/b. számú melléklet</t>
  </si>
  <si>
    <t>E</t>
  </si>
  <si>
    <t>K i a d á s i   j o g c í m</t>
  </si>
  <si>
    <t>Előirányzat</t>
  </si>
  <si>
    <t>Eredeti</t>
  </si>
  <si>
    <t>Ebből önrész</t>
  </si>
  <si>
    <t>Felújítási kiadások célonként</t>
  </si>
  <si>
    <t>Felújítási kiadások összesen:</t>
  </si>
  <si>
    <t>Felhalmozási kiadások feladatonként</t>
  </si>
  <si>
    <t>Felhalmozási kiadások összesen:</t>
  </si>
  <si>
    <t>Felhalmozási célú pénzeszközátadások</t>
  </si>
  <si>
    <t>Lakáshoz jutók támogatása</t>
  </si>
  <si>
    <t>Felhalmozási célú pénzeszközátadás összesen:</t>
  </si>
  <si>
    <t>Felhalmozási kiadások összesen (Önkormányzat)</t>
  </si>
  <si>
    <t>Felhalmozási kiadások összesen (Polgármesteri Hivatal)</t>
  </si>
  <si>
    <t>Felhalmozási kiadások összesen (KÖSZI és intézményei)</t>
  </si>
  <si>
    <t>FELHALMOZÁSI KIADÁSOK MINDÖSSZESEN</t>
  </si>
  <si>
    <t>2018. ÉVI FELHALMOZÁSI KIADÁSOK CÉLONKÉNTI TERVEZÉSE</t>
  </si>
  <si>
    <t>Térfigyelő kamerarendszer kiépítése, fejlesztése</t>
  </si>
  <si>
    <t>3. számú melléklet</t>
  </si>
  <si>
    <t>B E V É T E L E K</t>
  </si>
  <si>
    <t>K I A D Á S O K</t>
  </si>
  <si>
    <t>MEGNEVEZÉS</t>
  </si>
  <si>
    <t>I. Működési kiadások</t>
  </si>
  <si>
    <t xml:space="preserve">   1. Működési célú támogatások államháztartáson belülről</t>
  </si>
  <si>
    <t xml:space="preserve">   1. Személyi kiadások</t>
  </si>
  <si>
    <t xml:space="preserve">   2. Közhatalmi bevételek</t>
  </si>
  <si>
    <t xml:space="preserve">   2. Járulékok</t>
  </si>
  <si>
    <t xml:space="preserve">   3. Intézményi működési bevételek</t>
  </si>
  <si>
    <t xml:space="preserve">   3. Dologi kiadások</t>
  </si>
  <si>
    <t xml:space="preserve">       3.1. Önkormányzat működési bevételei</t>
  </si>
  <si>
    <t xml:space="preserve">   4. Szociális ellátások</t>
  </si>
  <si>
    <t xml:space="preserve">       3.2. Polgármesteri Hivatal működési bevételei</t>
  </si>
  <si>
    <t xml:space="preserve">   5. Működési célú pénzeszköz átadás</t>
  </si>
  <si>
    <t xml:space="preserve">       3.3. Intézmények működési bevételei</t>
  </si>
  <si>
    <t xml:space="preserve">   4. Működési célú átvett pénzeszközök</t>
  </si>
  <si>
    <t>MŰKÖDÉSI HIÁNY</t>
  </si>
  <si>
    <t>II. Felhalmozási költségvetési bevételek</t>
  </si>
  <si>
    <t>II. Felhalmozási kiadások</t>
  </si>
  <si>
    <t xml:space="preserve">   1. Felhalmozási célú támogatások államháztartáson belülről</t>
  </si>
  <si>
    <t xml:space="preserve">   1. Beruházás</t>
  </si>
  <si>
    <t xml:space="preserve">   2. Felhalmozási bevételek</t>
  </si>
  <si>
    <t xml:space="preserve">   2. Felújítás</t>
  </si>
  <si>
    <t xml:space="preserve">   3. Felhalmozási célú átvett pénzeszközök</t>
  </si>
  <si>
    <t xml:space="preserve">   3. Felhalmozási célú pénzeszköz átadás</t>
  </si>
  <si>
    <t xml:space="preserve">   4. Támogatási kölcsönök visszatérülése</t>
  </si>
  <si>
    <t>FELHALMOZÁSI HIÁNY</t>
  </si>
  <si>
    <t>III. Tartalékok</t>
  </si>
  <si>
    <t>KÖLTSÉGVETÉSI BEVÉTELEK ÖSSZESEN</t>
  </si>
  <si>
    <t>KÖLTSÉGVETÉSI KIADÁSOK ÖSSZESEN</t>
  </si>
  <si>
    <t>III. Finanszírozási bevételek</t>
  </si>
  <si>
    <t>IV. Finanszírozási kiadások</t>
  </si>
  <si>
    <t xml:space="preserve">   1. Maradvány igénybevétele</t>
  </si>
  <si>
    <t xml:space="preserve">       1.1. Önkormányzat</t>
  </si>
  <si>
    <t xml:space="preserve">       1.2. Polgármesteri Hivatal</t>
  </si>
  <si>
    <t xml:space="preserve">       1.3. Intézmények</t>
  </si>
  <si>
    <t xml:space="preserve">   2. Rendkívüli önkormányzati költségvetési támogatás</t>
  </si>
  <si>
    <t xml:space="preserve">   3. Államháztartáson belüli megelőlegezések</t>
  </si>
  <si>
    <t xml:space="preserve">   4. Lekötött bankbetétek megszüntetése</t>
  </si>
  <si>
    <t>FINANSZÍROZÁSI TÖBBLET</t>
  </si>
  <si>
    <t>BEVÉTELEK MINDÖSSZESEN</t>
  </si>
  <si>
    <t>KIADÁSOK MINDÖSSZESEN</t>
  </si>
  <si>
    <t>A 2018. ÉVI KÖLTSÉGVETÉS MÉRLEGE</t>
  </si>
  <si>
    <t>2018. ÉVI ELŐIRÁNYZAT</t>
  </si>
  <si>
    <t>Előző évi elszámolások (visszafizetendő központi támogatás)</t>
  </si>
  <si>
    <t>Bihari Népművészeti Egyesület támogatása</t>
  </si>
  <si>
    <t>Fúvószenekarért Alapítvány támogatása</t>
  </si>
  <si>
    <t>Önkormányzati hozzájárulás a köztemetők fenntartásához</t>
  </si>
  <si>
    <t>DAHUT társulásba fizetendő vagyoni hozzájárulás</t>
  </si>
  <si>
    <t>Vass Jenő Óvoda és Bölcsőde intézményeinek fejlesztése (TOP-1.4.1-15-HB1-2016-00031)</t>
  </si>
  <si>
    <t xml:space="preserve">   1. Általános tartalék</t>
  </si>
  <si>
    <t xml:space="preserve">   2. Polgármesteri tartalék</t>
  </si>
  <si>
    <t xml:space="preserve">   3. Egyensúlyi tartalék</t>
  </si>
  <si>
    <t xml:space="preserve">   4. Fejlesztési tartalék</t>
  </si>
  <si>
    <t xml:space="preserve">             1.1.1 Működési pénzmaradvány</t>
  </si>
  <si>
    <t xml:space="preserve">             1.1.2 Felhalmozási pénzmaradvány</t>
  </si>
  <si>
    <t>Bihari Szabadművelődési és Népfőiskolai Egyesület támogatása</t>
  </si>
  <si>
    <t>Összefogás Berettyószentmártonért Egyesület támogatása</t>
  </si>
  <si>
    <t>"A társadalmi együttműködés erősítését szolgáló helyi szintű komplex programok" TOP-5.2.1-15-HB1-2016-00005</t>
  </si>
  <si>
    <t xml:space="preserve">           ebből: Felnőtt Háziorvosi Rendelő felújításához kapcsolódó fordított áfa</t>
  </si>
  <si>
    <t xml:space="preserve">           ebből: település-arculati kézikönyv</t>
  </si>
  <si>
    <t>Teljes körű felmérési tervek készítése, a mellékelt árajánlat alapján: 2 db iskola épület, öregotthon épület és 2 db melléképület, volt munkásőr bázis 1 db főépület és 3 db melléképület, üdülőház épület</t>
  </si>
  <si>
    <t xml:space="preserve">Fürdőhöz és Kórházhoz kapcsolódó gyógyászati részleg kialakítása - Berettyóújfalu Strandfürdő területén megvalósítandó projekt engedélyezési tervdokumentáció elkészítése szerződés alapján </t>
  </si>
  <si>
    <t>Kályha és tartozékainak szerződés szerinti továbbszámlázása, Tardy u. 16/2. bérlakás</t>
  </si>
  <si>
    <t>Kályha és tartozékainak szerződés szerinti továbbszámlázása, páraelszívó és üzembe helyezésének továbbszámlázása Kossuth u. 86/5. sz. bérlakás</t>
  </si>
  <si>
    <t>2 db BX-1 típusú sebességmérő tábla beszerzése és felszerelése</t>
  </si>
  <si>
    <t>Kisértékű tárgyi eszközök beszerzése (közfoglalkoztatási programok keretében)</t>
  </si>
  <si>
    <t>A társadalmi együttműködés erősítését szolgáló helyi szintű komplex programok (TOP-5.2.1-15-HB1-2016-00005)</t>
  </si>
  <si>
    <t>Elektromos töltőállomás kialakítása Berettyóújfaluban (GZR-T-Ö 2016-0057 pályázat)</t>
  </si>
  <si>
    <t>Berettyóújfalu az egészséges zöldváros (TOP-2.1.2-15-HB1-2016-00016)</t>
  </si>
  <si>
    <t>Ipari Park és iparterület fejlesztése Berettyóújfaluban (TOP-1.1.1-15-HB1-2016-00012)</t>
  </si>
  <si>
    <t>Vásárcsarnok építése Berettyóújfaluban (TOP-1.1.3-15-HB1-2016-00002)</t>
  </si>
  <si>
    <t>Kerékpárút fejlesztése Berettyóújfaluban (TOP-3.1.1-15-HB1-2016-00011)</t>
  </si>
  <si>
    <t>Önkormányzati épületek energetikai korszerűsítése Berettyóújfalu településen (TOP-3.2.1-15-HB1-2016-00032)</t>
  </si>
  <si>
    <t>„Nyeregre fel! Múltidéző túra a Berettyó mentén” című tematikus útvonal – Berettyóújfalu, Bakonszeg, Zsáka települések építészeti, történelmi, irodalmi értékei, hagyományainak turisztikai célú fejlesztése (TOP-1.2.1-15-HB1-2016-00010)</t>
  </si>
  <si>
    <t>A berettyóújfalui Zsinagóga és a zsákai Rhédey-kastély felújítása és turisztikai attrakcióvá fejlesztése (TOP-1.2.1-15-HB1-2016-00003)</t>
  </si>
  <si>
    <t>2017. évről áthúzódó felhalmozási kiadások (áthúzódó szállítói kiadások, 5. cím 1-9. alcímek)</t>
  </si>
  <si>
    <t>Hivatali gépjármű vásárlás</t>
  </si>
  <si>
    <t>4. számú melléklet</t>
  </si>
  <si>
    <t>K I M U T A T Á S</t>
  </si>
  <si>
    <t xml:space="preserve">        Berettyóújfalu Város Önkormányzata által vállalt több éves kihatással járó </t>
  </si>
  <si>
    <t xml:space="preserve"> kötelezettségvállalások évenkénti üteméről</t>
  </si>
  <si>
    <t>(Ft-ban)</t>
  </si>
  <si>
    <t>Sorszám</t>
  </si>
  <si>
    <t xml:space="preserve"> MEGNEVEZÉS</t>
  </si>
  <si>
    <t>Összesen</t>
  </si>
  <si>
    <t>2018. január 01.</t>
  </si>
  <si>
    <t>Tőke</t>
  </si>
  <si>
    <t>KÉSZFIZETŐ KEZESSÉGVÁLLALÁSOK:</t>
  </si>
  <si>
    <t>1./</t>
  </si>
  <si>
    <t>Herpály-Team Kft. OTP 5.sz.szerz.módosítás</t>
  </si>
  <si>
    <t>2010.</t>
  </si>
  <si>
    <t>KAMATOK:</t>
  </si>
  <si>
    <t>Készfizető kezesség kamata</t>
  </si>
  <si>
    <t>MINDÖSSZESEN</t>
  </si>
  <si>
    <t>SAJÁT BEVÉTELEK</t>
  </si>
  <si>
    <t>Helyi adókból származó bevétel</t>
  </si>
  <si>
    <t>Tárgyi eszközök, immateriális javak értékesítése</t>
  </si>
  <si>
    <t>Pótlék- és díjbevétel</t>
  </si>
  <si>
    <t>Saját bevételek 50 %-a</t>
  </si>
  <si>
    <t xml:space="preserve">Fizetési kötelezettséggel (hitel, kötvény, </t>
  </si>
  <si>
    <t>kezességvállalás) csökkentett saját bevétel</t>
  </si>
  <si>
    <t>Kötelezettségvállalás éve</t>
  </si>
  <si>
    <t>KEZESSÉGVÁLL. ÖSSZ.</t>
  </si>
  <si>
    <t>5. számú melléklet</t>
  </si>
  <si>
    <t>Sor-szám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</si>
  <si>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</si>
  <si>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</si>
  <si>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</si>
  <si>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</si>
  <si>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</si>
  <si>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</si>
  <si>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</si>
  <si>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</si>
  <si>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</si>
  <si>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</si>
  <si>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</si>
  <si>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</si>
  <si>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</si>
  <si>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Bevételek</t>
  </si>
  <si>
    <t>Önkormányzatok működési támogatásai</t>
  </si>
  <si>
    <t>Működési célú támogatások ÁH-on belül</t>
  </si>
  <si>
    <t>Felhalmozási célú támogatások ÁH-on belül</t>
  </si>
  <si>
    <t>5.</t>
  </si>
  <si>
    <t>6.</t>
  </si>
  <si>
    <t>Működési bevételek</t>
  </si>
  <si>
    <t>7.</t>
  </si>
  <si>
    <t>Felhalmozási bevételek</t>
  </si>
  <si>
    <t>8.</t>
  </si>
  <si>
    <t>Működési célú átvett pénzeszközök</t>
  </si>
  <si>
    <t>9.</t>
  </si>
  <si>
    <t>Felhalmozási célú átvett pénzeszközök</t>
  </si>
  <si>
    <t>10.</t>
  </si>
  <si>
    <t>Finanszírozási bevételek</t>
  </si>
  <si>
    <t>11.</t>
  </si>
  <si>
    <t>Bevételek összesen:</t>
  </si>
  <si>
    <t>12.</t>
  </si>
  <si>
    <t>13.</t>
  </si>
  <si>
    <t>Személyi juttatások</t>
  </si>
  <si>
    <t>14.</t>
  </si>
  <si>
    <t>Munkaadókat terhelő járulékok és szociális hozzájárulási adó</t>
  </si>
  <si>
    <t>15.</t>
  </si>
  <si>
    <t>Dologi  kiadások</t>
  </si>
  <si>
    <t>16.</t>
  </si>
  <si>
    <t>Ellátottak pénzbeli juttatásai</t>
  </si>
  <si>
    <t>17.</t>
  </si>
  <si>
    <t>18.</t>
  </si>
  <si>
    <t>Beruházások</t>
  </si>
  <si>
    <t>19.</t>
  </si>
  <si>
    <t>Felújítások</t>
  </si>
  <si>
    <t>20.</t>
  </si>
  <si>
    <t>Egyéb felhalmozási kiadások</t>
  </si>
  <si>
    <t>21.</t>
  </si>
  <si>
    <t>Finanszírozási kiadások</t>
  </si>
  <si>
    <t>22.</t>
  </si>
  <si>
    <t>Kiadások összesen:</t>
  </si>
  <si>
    <t>23.</t>
  </si>
  <si>
    <t>Egyenleg</t>
  </si>
  <si>
    <t>ELŐIRÁNYZAT-FELHASZNÁLÁSI (LIKVIDITÁSI) TERV A 2018. ÉVRE</t>
  </si>
  <si>
    <t>6. számú melléklet</t>
  </si>
  <si>
    <t>Sor-
szám</t>
  </si>
  <si>
    <t>Támogatott szervezet neve</t>
  </si>
  <si>
    <t>Támogatás célja</t>
  </si>
  <si>
    <t>Támogatás összege</t>
  </si>
  <si>
    <t>Működési támogatás</t>
  </si>
  <si>
    <t>Nyertes pályázók</t>
  </si>
  <si>
    <t>Kimutatás a 2018. évben céljelleggel juttatott támogatásokról</t>
  </si>
  <si>
    <t>Bihari Népművészeti Egyesület</t>
  </si>
  <si>
    <t>Fúvószenekarért Alapítvány</t>
  </si>
  <si>
    <t>Bihari Szabadművelődési és Népfőiskolai Egyesület</t>
  </si>
  <si>
    <t>Összefogás Berettyószentmártonért Egyesület</t>
  </si>
  <si>
    <t>BURSA HUNGARICA ösztöndíj</t>
  </si>
  <si>
    <t>Humánpolitikai Bizottság hatáskörébe tartozó támogatások</t>
  </si>
  <si>
    <t>7. számú melléklet</t>
  </si>
  <si>
    <t>A feladathoz kapcsolódó bevételi források</t>
  </si>
  <si>
    <t>Felújítási előirányzatok célonként:</t>
  </si>
  <si>
    <t>Felhalmozási kiadások feladatonként:</t>
  </si>
  <si>
    <t>Fejlesztési, felhalmozási projektek összesen</t>
  </si>
  <si>
    <t>Működési kiadások:</t>
  </si>
  <si>
    <t>Működési célú projektek összesen</t>
  </si>
  <si>
    <t>Támogatás közművelődési feladatok ellátására</t>
  </si>
  <si>
    <t>TOP</t>
  </si>
  <si>
    <t>AZ EURÓPAI UNIÓS FORRÁSSAL MEGVALÓSULÓ PROJEKTEK 2018. ÉVI BEVÉTELI ÉS KIADÁSI ELŐIRÁNYZATAI</t>
  </si>
  <si>
    <t>Önkormányzati saját forrás</t>
  </si>
  <si>
    <t>Feladatok, fejlesztési célok</t>
  </si>
  <si>
    <t>2018. évi terv előirányzat (KIADÁS)</t>
  </si>
  <si>
    <t>F</t>
  </si>
  <si>
    <t>Fürdőhöz és Kórházhoz kapcsolódó gyógyászati részleg kialakítása</t>
  </si>
  <si>
    <t xml:space="preserve">           ebből: Felnőtt Háziorvosi Rendelő felújításához kapcsolódó működési kiadások</t>
  </si>
  <si>
    <t>Mérnöki tevékenység műszaki tanácsadás Berettyóújfalu Péterszegi út gyalogátkelőhely kijelölés és buszöböl létesítés engedélyezési tervdokumentációjának elkészítése és engedélyeztetése</t>
  </si>
  <si>
    <t>TOP-1.1.1-15-HB1-2016-00012 Ipari parkok és iparterület fejlesztése Berettyóújfaluban projekt keretében környezeti hatásvizsgálati eljárás lefolytatásához szükséges tervdokumentáció elkészítése és az eljárás lefolytatásában közreműködés</t>
  </si>
  <si>
    <t>Fenntartható közlekedésfejlesztés tárgyú pályázattal kapcsolatos kerékpárforgalmi hálózati terv elkészítése (TOP-3.1.1-15-HB1-2016-00011)</t>
  </si>
  <si>
    <t>8. számú melléklet</t>
  </si>
  <si>
    <t>KIMUTATÁS</t>
  </si>
  <si>
    <t xml:space="preserve">Az Önkormányzat saját bevételeinek és adósságot keletkeztető kötelezettségvállalásainak </t>
  </si>
  <si>
    <t>költségvetési évet követő 3 évre várható összegeiről</t>
  </si>
  <si>
    <t>Évek</t>
  </si>
  <si>
    <t>Tárgyi eszközök, immateriális javak, vagyon értékű jog értékesítése, vagyonhasznosításból származó bevétel</t>
  </si>
  <si>
    <t>Saját bevételek összesen</t>
  </si>
  <si>
    <t>Előző években keletkezett tárgyévet terhelő fizetési kötelezettség:</t>
  </si>
  <si>
    <t>Hitel, kölcsön felvétele, átvállalása a folyósítás napjától a végtörlesztés napjáig, és annak aktuális tőketartozása</t>
  </si>
  <si>
    <t>A számvitelről szóló törvény szerinti hitelviszonyt megtestesítő értékpapír forgalomba hozatala a forgalomba hozatal napjától a beváltás napjáig, kamatozó értékpapír esetén annak névértéke, egyéb értékpapír esetén annak vételára</t>
  </si>
  <si>
    <t>Kezességvállalásból eredő fizetési kötelezettség</t>
  </si>
  <si>
    <t>Fizetési kötelezettséggel csökkentett saját bevétel:</t>
  </si>
  <si>
    <t>9. számú melléklet</t>
  </si>
  <si>
    <t>KÖTELEZŐ FELADATOK</t>
  </si>
  <si>
    <t>Bér</t>
  </si>
  <si>
    <t>KÖSZI</t>
  </si>
  <si>
    <t>Intézmények összesen</t>
  </si>
  <si>
    <t>Képviselő-testület kiadásai</t>
  </si>
  <si>
    <t>ÁLLAMIGAZGATÁSI FELADATOK</t>
  </si>
  <si>
    <t>Pénzeszk. átadás</t>
  </si>
  <si>
    <t>Kötelező</t>
  </si>
  <si>
    <t>Önként vállalt</t>
  </si>
  <si>
    <t>Államigazgatási</t>
  </si>
  <si>
    <t>10. számú melléklet</t>
  </si>
  <si>
    <t>A KÖLTSÉGVETÉSI ÉVET KÖVETŐ HÁROM ÉV TERVEZETT ELŐIRÁNYZATAINAK KERETSZÁMAI FŐBB CSOPORTOKBAN</t>
  </si>
  <si>
    <t>BEVÉTELEK</t>
  </si>
  <si>
    <t>KIADÁSOK</t>
  </si>
  <si>
    <t>2019. év</t>
  </si>
  <si>
    <t>2020. év</t>
  </si>
  <si>
    <t>Önkormányzatok egyes köznevelési feladatainak támogatása</t>
  </si>
  <si>
    <t>Önkormányzatok szociális és gyermekjóléti feladatainak támogatása</t>
  </si>
  <si>
    <t xml:space="preserve">Dologi kiadások </t>
  </si>
  <si>
    <t>Önkormányzatok kulturális feladatainak támogatása</t>
  </si>
  <si>
    <t>Egyéb működési célú kiadások</t>
  </si>
  <si>
    <t>Tartalékok</t>
  </si>
  <si>
    <t>I. Költségvetési működési bevételek összesen (1+…+8)</t>
  </si>
  <si>
    <t>I. Költségvetési működési kiadások összesen (1+...+8)</t>
  </si>
  <si>
    <t>Egyéb felhalmozási célú bevételek</t>
  </si>
  <si>
    <t>II. Költségvetési felhalmozási bevételek összesen (10+...+13)</t>
  </si>
  <si>
    <t>II. Felhalmozási költségvetési kiadások összesen (10+...+13)</t>
  </si>
  <si>
    <t>Költségvetési bevételek összesen (I+II)</t>
  </si>
  <si>
    <t>Költségvetési kiadások összesen (I+II)</t>
  </si>
  <si>
    <t>Hiány belső finanszírozásának bevételei (17+…+20)</t>
  </si>
  <si>
    <t>Értékpapír vásárlása, visszavásárlása</t>
  </si>
  <si>
    <t xml:space="preserve">   Költségvetési maradvány igénybevétele </t>
  </si>
  <si>
    <t>Likviditási célú hitelek törlesztése</t>
  </si>
  <si>
    <t xml:space="preserve">   Vállalkozási maradvány igénybevétele </t>
  </si>
  <si>
    <t>Rövid lejáratú hitelek törlesztése</t>
  </si>
  <si>
    <t xml:space="preserve">   Betét visszavonásából származó bevétel </t>
  </si>
  <si>
    <t>Hosszú lejáratú hitelek törlesztése</t>
  </si>
  <si>
    <t xml:space="preserve">   Egyéb belső finanszírozási bevételek</t>
  </si>
  <si>
    <t>Kölcsön törlesztése</t>
  </si>
  <si>
    <t xml:space="preserve">Hiány külső finanszírozásának bevételei (22+…+24) </t>
  </si>
  <si>
    <t>Forgatási célú belföldi, külföldi értékpapírok vásárlása</t>
  </si>
  <si>
    <t xml:space="preserve">   Rendkívüli önkormányzati költségvetési támogatás</t>
  </si>
  <si>
    <t>Betét elhelyezése</t>
  </si>
  <si>
    <t xml:space="preserve">   Likviditási célú hitelek, kölcsönök felvétele</t>
  </si>
  <si>
    <t>24.</t>
  </si>
  <si>
    <t xml:space="preserve">   Értékpapírok bevételei</t>
  </si>
  <si>
    <t>25.</t>
  </si>
  <si>
    <t>III. Működési célú finanszírozási bevételek összesen (16+21)</t>
  </si>
  <si>
    <t>III. Működési célú finanszírozási kiadások összesen (16+…22)</t>
  </si>
  <si>
    <t>26.</t>
  </si>
  <si>
    <t>Hiány belső finanszírozás bevételei ( 27+…+31)</t>
  </si>
  <si>
    <t>27.</t>
  </si>
  <si>
    <t>Költségvetési maradvány igénybevétele</t>
  </si>
  <si>
    <t>Hitelek törlesztése</t>
  </si>
  <si>
    <t>28.</t>
  </si>
  <si>
    <t xml:space="preserve">Vállalkozási maradvány igénybevétele </t>
  </si>
  <si>
    <t>29.</t>
  </si>
  <si>
    <t xml:space="preserve">Betét visszavonásából származó bevétel </t>
  </si>
  <si>
    <t>30.</t>
  </si>
  <si>
    <t>Értékpapír értékesítése</t>
  </si>
  <si>
    <t>31.</t>
  </si>
  <si>
    <t>Egyéb belső finanszírozási bevételek</t>
  </si>
  <si>
    <t>Befektetési célú belföldi, külföldi értékpapírok vásárlása</t>
  </si>
  <si>
    <t>32.</t>
  </si>
  <si>
    <t>Hiány külső finanszírozásának bevételei (33+…+37)</t>
  </si>
  <si>
    <t>33.</t>
  </si>
  <si>
    <t>Hosszú lejáratú hitelek, kölcsönök felvétele</t>
  </si>
  <si>
    <t>Pénzügyi lízing kiadásai</t>
  </si>
  <si>
    <t>34.</t>
  </si>
  <si>
    <t>Likviditási célú hitelek, kölcsönök felvétele</t>
  </si>
  <si>
    <t>35.</t>
  </si>
  <si>
    <t>Rövid lejáratú hitelek, kölcsönök felvétele</t>
  </si>
  <si>
    <t>36.</t>
  </si>
  <si>
    <t>Értékpapírok kibocsátása</t>
  </si>
  <si>
    <t>37.</t>
  </si>
  <si>
    <t>Egyéb külső finanszírozási bevételek</t>
  </si>
  <si>
    <t>38.</t>
  </si>
  <si>
    <t>IV. Felhalmozási célú finanszírozási bevételek összesen (26+32)</t>
  </si>
  <si>
    <t>IV. Felhalmozási célú finanszírozási kiadások összesen (26+…+33)</t>
  </si>
  <si>
    <t>39.</t>
  </si>
  <si>
    <t>Finanszírozási célú bevételek összesen (III+IV)</t>
  </si>
  <si>
    <t>Finanszírozási célú kiadások összesen (III+IV)</t>
  </si>
  <si>
    <t>40.</t>
  </si>
  <si>
    <t>BEVÉTEL MINDÖSSZESEN (15+39)</t>
  </si>
  <si>
    <t>KIADÁS MINDÖSSZESEN (15+39)</t>
  </si>
  <si>
    <t>2021. év</t>
  </si>
  <si>
    <t>9/a. számú melléklet</t>
  </si>
  <si>
    <t>Polgárőrség támogatása</t>
  </si>
  <si>
    <t>AZ ÖNKÉNT VÁLLALT FELADATOK 2018. ÉVI KIADÁSAI</t>
  </si>
  <si>
    <t>A KÖTELEZŐ ÉS AZ ÁLLAMIGAZGATÁSI FELADATOK 2018. ÉVI KIADÁSAI</t>
  </si>
  <si>
    <t>1.1.7. Belterületi utak, járdák felújításának támogatása (Ady és Csokonai utcák)</t>
  </si>
  <si>
    <t>1.1.6. Elektromos töltőállomás kialakítása Berettyóújfaluban (GZR-T-Ö 2016-0057 pályázat)</t>
  </si>
  <si>
    <t>A társadalmi együttműködés erősítését szolgáló helyi szintű komplex programok TOP-5.2.1-15-HB1-2016-00005</t>
  </si>
  <si>
    <t>Előző évről áthúzódó szállítói tartozások, egyéb kötelezettségek</t>
  </si>
  <si>
    <t>G</t>
  </si>
  <si>
    <t>Akácos u. 29. sz. alatti ingatlan megvásárlása</t>
  </si>
  <si>
    <t>Kedvezmények összege (Ft)</t>
  </si>
  <si>
    <t>Iparűzési adó</t>
  </si>
  <si>
    <t>2./</t>
  </si>
  <si>
    <t xml:space="preserve">Az Önkormányzat Képviselő-testülete által meghozott önkormányzati rendelete az iparűzési adó tekintetében 2016. január 1-jétől mentességet biztosít azon vállalkozók részére, akiknek vállakozási szintű adóalapja a 600 ezer Ft-ot nem haladja meg.
Továbbá mentességre jogosult az a háziorvos, védőnő vállalkozó, akinek a helyi adókról szóló 1990. évi C. törvényben meghatározott tevékenységéből származó vállalkozási szintű adólapja az adóévben a 20 millió forintot nem haladja meg.
</t>
  </si>
  <si>
    <t>11. számú melléklet</t>
  </si>
  <si>
    <t>Az Önkormányzat által adott közvetett támogatások /kedvezmények/ 2018. évi előirányzatai</t>
  </si>
  <si>
    <t>Közvetett támogatás jogcíme</t>
  </si>
  <si>
    <t>9/b. számú melléklet</t>
  </si>
  <si>
    <t xml:space="preserve">Berettyóújfalui Polgárőr Egyesület támogatása </t>
  </si>
  <si>
    <t xml:space="preserve">           ebből: belterületi utak emelt műszaki tartalmú felújítása</t>
  </si>
  <si>
    <t>Működési célú költségvetési támogatások és kiegészítő támogatások</t>
  </si>
  <si>
    <t>1.5.4. EU-s pályázat saját forrás kiegészítés (Berettyóújfalu ivóvízhálózatának fejlesztése)</t>
  </si>
  <si>
    <t xml:space="preserve">         4.1.2.4. A társadalmi együttműködés erősítését szolgáló helyi szintű komplex programok TOP-5.2.1-15</t>
  </si>
  <si>
    <t xml:space="preserve">         3.1.2.4. Berettyóújfalu Felnőtt Háziorvosi Rendelő felújításának támogatása</t>
  </si>
  <si>
    <t xml:space="preserve">         3.1.2.5. Vass Jenő Óvoda és Bölcsőde intézményeinek fejlesztése (TOP-1.4.1-15-HB1-2016-00031)</t>
  </si>
  <si>
    <t xml:space="preserve">         3.1.2.6. Berettyóújfalu az egészséges zöldváros (TOP-2.1.2-15-HB1-2016-00016)</t>
  </si>
  <si>
    <t xml:space="preserve">         3.1.2.7. Ipari Park és iparterület fejlesztése Berettyóújfaluban (TOP-1.1.1-15-HB1-2016-00012)</t>
  </si>
  <si>
    <t xml:space="preserve">         3.1.2.8. Vásárcsarnok építése Berettyóújfaluban (TOP-1.1.3-15-HB1-2016-00002)</t>
  </si>
  <si>
    <t xml:space="preserve">         3.1.2.9. Kerékpárút fejlesztése Berettyóújfaluban (TOP-3.1.1-15-HB1-2016-00011)</t>
  </si>
  <si>
    <t xml:space="preserve">         3.1.2.10. Önkormányzati épületek energetikai korszerűsítése Berettyóújfalu településen (TOP-3.2.1-15)</t>
  </si>
  <si>
    <t xml:space="preserve">         3.1.2.11. „Nyeregre fel! Múltidéző túra a Berettyó mentén” című tematikus útvonal – Berettyóújfalu, Bakonszeg, Zsáka települések építészeti, történelmi, irodalmi értékei, hagyományainak turisztikai célú fejlesztése (TOP-1.2.1-15-HB1-2016-00010)</t>
  </si>
  <si>
    <t xml:space="preserve">         3.1.2.12. A berettyóújfalui Zsinagóga és a zsákai Rhédey-kastély felújítása és turisztikai attrakcióvá fejlesztése (TOP-1.2.1-15-HB1-2016-00003)</t>
  </si>
  <si>
    <t xml:space="preserve">         3.1.2.13. A társadalmi együttműködés erősítését szolgáló helyi szintű komplex programok TOP-5.2.1-15</t>
  </si>
  <si>
    <t xml:space="preserve">         3.1.2.14. Inkubátorház fejlesztése Berettyóújfaluban (TOP-1.1.2-16-HB1-2017-00001)</t>
  </si>
  <si>
    <t>1-25</t>
  </si>
  <si>
    <t>Inkubátorház fejlesztése Berettyóújfaluban (TOP-1.1.2-16-HB1-2017-00001)</t>
  </si>
  <si>
    <t>Berettyóújfalui Polgárőr Egyesület</t>
  </si>
  <si>
    <t>4, 20</t>
  </si>
  <si>
    <t>Önkormányzat felhalmozási kiadások összesen</t>
  </si>
  <si>
    <t>Önkormányzat összesen</t>
  </si>
  <si>
    <t>Államigazgatási feladatok összesen</t>
  </si>
  <si>
    <t>Felhalmozási célú pénzeszköz átadás (Lakáshoz jutók támogatása)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</si>
</sst>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F_t_-;\-* #,##0.00\ _F_t_-;_-* &quot;-&quot;??\ _F_t_-;_-@_-"/>
    <numFmt numFmtId="164" formatCode="mmm\ d/"/>
    <numFmt numFmtId="165" formatCode="#,##0.0"/>
    <numFmt numFmtId="166" formatCode="#,##0.00\ &quot;Ft&quot;"/>
    <numFmt numFmtId="167" formatCode="0.0"/>
    <numFmt numFmtId="168" formatCode="#,###"/>
  </numFmts>
  <fonts count="9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8"/>
      <name val="Times New Roman"/>
      <family val="1"/>
      <charset val="238"/>
    </font>
    <font>
      <sz val="18"/>
      <color rgb="FF000000"/>
      <name val="Times New Roman"/>
      <family val="1"/>
      <charset val="238"/>
    </font>
    <font>
      <sz val="18"/>
      <color rgb="FF000000"/>
      <name val="Calibri"/>
      <family val="2"/>
      <charset val="238"/>
    </font>
    <font>
      <b/>
      <sz val="18"/>
      <name val="Times New Roman"/>
      <family val="1"/>
      <charset val="238"/>
    </font>
    <font>
      <b/>
      <u/>
      <sz val="18"/>
      <name val="Times New Roman"/>
      <family val="1"/>
      <charset val="238"/>
    </font>
    <font>
      <sz val="16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22"/>
      <name val="Times New Roman"/>
      <family val="1"/>
      <charset val="238"/>
    </font>
    <font>
      <sz val="22"/>
      <name val="Times New Roman"/>
      <family val="1"/>
      <charset val="238"/>
    </font>
    <font>
      <b/>
      <u/>
      <sz val="22"/>
      <name val="Times New Roman"/>
      <family val="1"/>
      <charset val="238"/>
    </font>
    <font>
      <sz val="22"/>
      <color rgb="FF000000"/>
      <name val="Times New Roman"/>
      <family val="1"/>
      <charset val="238"/>
    </font>
    <font>
      <i/>
      <sz val="22"/>
      <name val="Times New Roman"/>
      <family val="1"/>
      <charset val="238"/>
    </font>
    <font>
      <sz val="22"/>
      <name val="Calibri"/>
      <family val="2"/>
      <charset val="238"/>
    </font>
    <font>
      <sz val="22"/>
      <color rgb="FF000000"/>
      <name val="Calibri"/>
      <family val="2"/>
      <charset val="238"/>
    </font>
    <font>
      <sz val="22"/>
      <color theme="1"/>
      <name val="Calibri"/>
      <family val="2"/>
      <charset val="238"/>
      <scheme val="minor"/>
    </font>
    <font>
      <sz val="12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2"/>
      <name val="Times New Roman"/>
      <family val="1"/>
      <charset val="238"/>
    </font>
    <font>
      <sz val="12"/>
      <name val="Arial CE"/>
      <charset val="238"/>
    </font>
    <font>
      <b/>
      <sz val="10"/>
      <name val="Times New Roman CE"/>
      <family val="1"/>
      <charset val="238"/>
    </font>
    <font>
      <sz val="13"/>
      <name val="Times New Roman CE"/>
      <family val="1"/>
      <charset val="238"/>
    </font>
    <font>
      <sz val="13"/>
      <name val="Arial CE"/>
      <charset val="238"/>
    </font>
    <font>
      <sz val="13"/>
      <name val="Times New Roman CE"/>
      <charset val="238"/>
    </font>
    <font>
      <sz val="13"/>
      <name val="Times New Roman"/>
      <family val="1"/>
      <charset val="238"/>
    </font>
    <font>
      <b/>
      <sz val="13"/>
      <name val="Times New Roman CE"/>
      <family val="1"/>
      <charset val="238"/>
    </font>
    <font>
      <sz val="12"/>
      <color indexed="14"/>
      <name val="Times New Roman CE"/>
      <family val="1"/>
      <charset val="238"/>
    </font>
    <font>
      <sz val="13"/>
      <color indexed="14"/>
      <name val="Times New Roman CE"/>
      <family val="1"/>
      <charset val="238"/>
    </font>
    <font>
      <sz val="13"/>
      <color indexed="14"/>
      <name val="Arial CE"/>
      <charset val="238"/>
    </font>
    <font>
      <b/>
      <sz val="13"/>
      <name val="Times New Roman CE"/>
      <charset val="238"/>
    </font>
    <font>
      <sz val="10"/>
      <color indexed="14"/>
      <name val="Arial CE"/>
      <charset val="238"/>
    </font>
    <font>
      <sz val="10"/>
      <name val="Times New Roman CE"/>
      <family val="1"/>
      <charset val="238"/>
    </font>
    <font>
      <sz val="14"/>
      <color indexed="8"/>
      <name val="Times New Roman CE"/>
      <family val="1"/>
    </font>
    <font>
      <sz val="14"/>
      <color indexed="8"/>
      <name val="Arial CE"/>
    </font>
    <font>
      <b/>
      <sz val="14"/>
      <color indexed="8"/>
      <name val="Times New Roman CE"/>
      <family val="1"/>
    </font>
    <font>
      <sz val="10"/>
      <color indexed="8"/>
      <name val="Arial"/>
      <family val="2"/>
      <charset val="238"/>
    </font>
    <font>
      <b/>
      <sz val="13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3"/>
      <color indexed="8"/>
      <name val="Times New Roman"/>
      <family val="1"/>
      <charset val="238"/>
    </font>
    <font>
      <b/>
      <sz val="13"/>
      <color indexed="8"/>
      <name val="Times New Roman"/>
      <family val="1"/>
      <charset val="238"/>
    </font>
    <font>
      <sz val="13"/>
      <color indexed="14"/>
      <name val="Times New Roman"/>
      <family val="1"/>
      <charset val="238"/>
    </font>
    <font>
      <sz val="13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color rgb="FF000000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u/>
      <sz val="10"/>
      <name val="Arial"/>
      <family val="2"/>
      <charset val="238"/>
    </font>
    <font>
      <b/>
      <sz val="11"/>
      <name val="Arial"/>
      <family val="2"/>
      <charset val="238"/>
    </font>
    <font>
      <sz val="18"/>
      <color theme="1"/>
      <name val="Times New Roman"/>
      <family val="1"/>
      <charset val="238"/>
    </font>
    <font>
      <sz val="11"/>
      <color indexed="8"/>
      <name val="Calibri"/>
      <family val="2"/>
    </font>
    <font>
      <sz val="18"/>
      <color indexed="8"/>
      <name val="Times New Roman"/>
      <family val="1"/>
      <charset val="238"/>
    </font>
    <font>
      <sz val="18"/>
      <color rgb="FF00000A"/>
      <name val="Times New Roman"/>
      <family val="1"/>
      <charset val="238"/>
    </font>
    <font>
      <sz val="18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 CE"/>
      <family val="1"/>
      <charset val="238"/>
    </font>
    <font>
      <sz val="10"/>
      <name val="Times New Roman CE"/>
      <charset val="238"/>
    </font>
    <font>
      <b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rgb="FF00000A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3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sz val="10"/>
      <name val="Arial CE"/>
      <charset val="238"/>
    </font>
    <font>
      <b/>
      <sz val="22"/>
      <color rgb="FF000000"/>
      <name val="Times New Roman"/>
      <family val="1"/>
      <charset val="238"/>
    </font>
    <font>
      <b/>
      <sz val="22"/>
      <color indexed="8"/>
      <name val="Times New Roman CE"/>
      <charset val="238"/>
    </font>
    <font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i/>
      <sz val="10"/>
      <name val="Times New Roman CE"/>
      <family val="1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name val="Times New Roman CE"/>
      <family val="1"/>
      <charset val="238"/>
    </font>
    <font>
      <b/>
      <sz val="10"/>
      <color indexed="10"/>
      <name val="Times New Roman CE"/>
      <family val="1"/>
      <charset val="238"/>
    </font>
    <font>
      <sz val="12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2"/>
      <color rgb="FF000000"/>
      <name val="Times New Roman"/>
      <family val="1"/>
      <charset val="1"/>
    </font>
    <font>
      <b/>
      <sz val="13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55"/>
      </patternFill>
    </fill>
  </fills>
  <borders count="15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indexed="64"/>
      </right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double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double">
        <color auto="1"/>
      </left>
      <right style="medium">
        <color auto="1"/>
      </right>
      <top style="thin">
        <color auto="1"/>
      </top>
      <bottom/>
      <diagonal/>
    </border>
    <border>
      <left style="double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7" fillId="0" borderId="0"/>
    <xf numFmtId="0" fontId="18" fillId="0" borderId="0"/>
    <xf numFmtId="0" fontId="85" fillId="0" borderId="0"/>
    <xf numFmtId="9" fontId="85" fillId="0" borderId="0" applyFont="0" applyFill="0" applyBorder="0" applyAlignment="0" applyProtection="0"/>
  </cellStyleXfs>
  <cellXfs count="111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0" xfId="0" applyFont="1"/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Border="1" applyAlignment="1">
      <alignment horizontal="center" wrapText="1"/>
    </xf>
    <xf numFmtId="0" fontId="11" fillId="0" borderId="0" xfId="2" applyFont="1" applyBorder="1" applyAlignment="1" applyProtection="1"/>
    <xf numFmtId="0" fontId="11" fillId="0" borderId="1" xfId="0" applyFont="1" applyBorder="1" applyAlignment="1">
      <alignment horizontal="center"/>
    </xf>
    <xf numFmtId="0" fontId="11" fillId="0" borderId="3" xfId="2" applyFont="1" applyBorder="1" applyAlignment="1" applyProtection="1">
      <alignment horizontal="center"/>
    </xf>
    <xf numFmtId="0" fontId="11" fillId="0" borderId="2" xfId="2" applyFont="1" applyBorder="1" applyAlignment="1" applyProtection="1">
      <alignment horizontal="center"/>
    </xf>
    <xf numFmtId="0" fontId="11" fillId="0" borderId="9" xfId="0" applyFont="1" applyBorder="1" applyAlignment="1">
      <alignment horizontal="center" vertical="center"/>
    </xf>
    <xf numFmtId="0" fontId="11" fillId="0" borderId="11" xfId="2" applyFont="1" applyBorder="1" applyAlignment="1" applyProtection="1">
      <alignment horizontal="center"/>
    </xf>
    <xf numFmtId="0" fontId="11" fillId="0" borderId="12" xfId="2" applyFont="1" applyBorder="1" applyAlignment="1" applyProtection="1">
      <alignment horizontal="center"/>
    </xf>
    <xf numFmtId="3" fontId="11" fillId="0" borderId="14" xfId="2" applyNumberFormat="1" applyFont="1" applyBorder="1" applyAlignment="1" applyProtection="1">
      <alignment vertical="center"/>
    </xf>
    <xf numFmtId="3" fontId="11" fillId="0" borderId="13" xfId="2" applyNumberFormat="1" applyFont="1" applyBorder="1" applyAlignment="1" applyProtection="1">
      <alignment vertical="center"/>
    </xf>
    <xf numFmtId="49" fontId="11" fillId="0" borderId="15" xfId="2" applyNumberFormat="1" applyFont="1" applyBorder="1" applyAlignment="1" applyProtection="1">
      <alignment horizontal="center" wrapText="1"/>
    </xf>
    <xf numFmtId="49" fontId="11" fillId="0" borderId="0" xfId="0" applyNumberFormat="1" applyFont="1" applyBorder="1" applyAlignment="1">
      <alignment horizontal="center"/>
    </xf>
    <xf numFmtId="164" fontId="11" fillId="0" borderId="15" xfId="2" applyNumberFormat="1" applyFont="1" applyBorder="1" applyAlignment="1" applyProtection="1">
      <alignment horizontal="justify" wrapText="1"/>
    </xf>
    <xf numFmtId="49" fontId="11" fillId="0" borderId="15" xfId="0" applyNumberFormat="1" applyFont="1" applyBorder="1" applyAlignment="1">
      <alignment horizontal="center"/>
    </xf>
    <xf numFmtId="0" fontId="11" fillId="0" borderId="15" xfId="1" applyNumberFormat="1" applyFont="1" applyBorder="1" applyAlignment="1" applyProtection="1">
      <alignment horizontal="justify" wrapText="1"/>
    </xf>
    <xf numFmtId="0" fontId="11" fillId="0" borderId="14" xfId="2" applyFont="1" applyBorder="1" applyAlignment="1" applyProtection="1">
      <alignment horizontal="right"/>
    </xf>
    <xf numFmtId="0" fontId="11" fillId="0" borderId="13" xfId="2" applyFont="1" applyBorder="1" applyAlignment="1" applyProtection="1">
      <alignment horizontal="right"/>
    </xf>
    <xf numFmtId="49" fontId="11" fillId="0" borderId="15" xfId="2" applyNumberFormat="1" applyFont="1" applyBorder="1" applyAlignment="1" applyProtection="1">
      <alignment horizontal="center"/>
    </xf>
    <xf numFmtId="0" fontId="11" fillId="0" borderId="15" xfId="0" applyFont="1" applyBorder="1" applyAlignment="1">
      <alignment horizontal="left"/>
    </xf>
    <xf numFmtId="164" fontId="11" fillId="0" borderId="15" xfId="2" applyNumberFormat="1" applyFont="1" applyBorder="1" applyAlignment="1" applyProtection="1"/>
    <xf numFmtId="49" fontId="11" fillId="0" borderId="18" xfId="2" applyNumberFormat="1" applyFont="1" applyBorder="1" applyAlignment="1" applyProtection="1">
      <alignment horizontal="center" vertical="center"/>
    </xf>
    <xf numFmtId="3" fontId="11" fillId="0" borderId="14" xfId="0" applyNumberFormat="1" applyFont="1" applyBorder="1" applyAlignment="1">
      <alignment horizontal="right"/>
    </xf>
    <xf numFmtId="0" fontId="11" fillId="0" borderId="15" xfId="0" applyFont="1" applyBorder="1"/>
    <xf numFmtId="0" fontId="11" fillId="0" borderId="15" xfId="2" applyFont="1" applyBorder="1" applyAlignment="1" applyProtection="1">
      <alignment horizontal="center" vertical="center"/>
    </xf>
    <xf numFmtId="0" fontId="11" fillId="0" borderId="0" xfId="0" applyFont="1" applyBorder="1" applyAlignment="1">
      <alignment horizontal="left"/>
    </xf>
    <xf numFmtId="3" fontId="14" fillId="0" borderId="14" xfId="2" applyNumberFormat="1" applyFont="1" applyBorder="1" applyAlignment="1" applyProtection="1">
      <alignment horizontal="right" vertical="center"/>
    </xf>
    <xf numFmtId="3" fontId="14" fillId="0" borderId="13" xfId="2" applyNumberFormat="1" applyFont="1" applyBorder="1" applyAlignment="1" applyProtection="1">
      <alignment horizontal="right" vertical="center"/>
    </xf>
    <xf numFmtId="49" fontId="11" fillId="0" borderId="15" xfId="2" applyNumberFormat="1" applyFont="1" applyBorder="1" applyAlignment="1" applyProtection="1">
      <alignment horizontal="center" vertical="center"/>
    </xf>
    <xf numFmtId="0" fontId="11" fillId="0" borderId="15" xfId="0" applyFont="1" applyBorder="1" applyAlignment="1">
      <alignment wrapText="1"/>
    </xf>
    <xf numFmtId="3" fontId="10" fillId="0" borderId="14" xfId="2" applyNumberFormat="1" applyFont="1" applyBorder="1" applyAlignment="1" applyProtection="1">
      <alignment horizontal="right" vertical="center"/>
    </xf>
    <xf numFmtId="0" fontId="10" fillId="0" borderId="19" xfId="2" applyFont="1" applyBorder="1" applyAlignment="1" applyProtection="1">
      <alignment vertical="center"/>
    </xf>
    <xf numFmtId="0" fontId="10" fillId="0" borderId="19" xfId="2" applyFont="1" applyBorder="1" applyAlignment="1" applyProtection="1">
      <alignment horizontal="left"/>
    </xf>
    <xf numFmtId="3" fontId="10" fillId="0" borderId="13" xfId="2" applyNumberFormat="1" applyFont="1" applyBorder="1" applyAlignment="1" applyProtection="1">
      <alignment horizontal="right" vertical="center"/>
    </xf>
    <xf numFmtId="3" fontId="11" fillId="0" borderId="14" xfId="2" applyNumberFormat="1" applyFont="1" applyBorder="1" applyAlignment="1" applyProtection="1">
      <alignment horizontal="right" vertical="center"/>
    </xf>
    <xf numFmtId="3" fontId="11" fillId="0" borderId="13" xfId="2" applyNumberFormat="1" applyFont="1" applyBorder="1" applyAlignment="1" applyProtection="1">
      <alignment horizontal="right" vertical="center"/>
    </xf>
    <xf numFmtId="0" fontId="11" fillId="0" borderId="15" xfId="2" applyFont="1" applyBorder="1" applyAlignment="1" applyProtection="1">
      <alignment horizontal="left" vertical="center"/>
    </xf>
    <xf numFmtId="0" fontId="15" fillId="0" borderId="15" xfId="0" applyFont="1" applyBorder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0" fillId="0" borderId="23" xfId="0" applyBorder="1" applyAlignment="1">
      <alignment horizontal="center" vertical="center"/>
    </xf>
    <xf numFmtId="0" fontId="18" fillId="0" borderId="23" xfId="0" applyFont="1" applyBorder="1" applyAlignment="1">
      <alignment horizontal="right" vertical="center"/>
    </xf>
    <xf numFmtId="0" fontId="18" fillId="0" borderId="0" xfId="0" applyFont="1" applyBorder="1"/>
    <xf numFmtId="0" fontId="0" fillId="0" borderId="0" xfId="0" applyBorder="1" applyAlignment="1"/>
    <xf numFmtId="0" fontId="25" fillId="0" borderId="0" xfId="0" applyFont="1"/>
    <xf numFmtId="0" fontId="31" fillId="0" borderId="0" xfId="0" applyFont="1"/>
    <xf numFmtId="0" fontId="24" fillId="0" borderId="14" xfId="0" applyFont="1" applyBorder="1" applyAlignment="1">
      <alignment horizontal="left"/>
    </xf>
    <xf numFmtId="3" fontId="24" fillId="0" borderId="14" xfId="0" applyNumberFormat="1" applyFont="1" applyFill="1" applyBorder="1"/>
    <xf numFmtId="165" fontId="24" fillId="0" borderId="32" xfId="0" applyNumberFormat="1" applyFont="1" applyBorder="1"/>
    <xf numFmtId="3" fontId="25" fillId="0" borderId="0" xfId="0" applyNumberFormat="1" applyFont="1"/>
    <xf numFmtId="3" fontId="26" fillId="0" borderId="14" xfId="0" applyNumberFormat="1" applyFont="1" applyBorder="1"/>
    <xf numFmtId="0" fontId="28" fillId="0" borderId="36" xfId="0" applyFont="1" applyBorder="1" applyAlignment="1">
      <alignment horizontal="left"/>
    </xf>
    <xf numFmtId="3" fontId="28" fillId="0" borderId="35" xfId="0" applyNumberFormat="1" applyFont="1" applyBorder="1"/>
    <xf numFmtId="0" fontId="28" fillId="0" borderId="24" xfId="0" applyFont="1" applyBorder="1" applyAlignment="1">
      <alignment horizontal="left"/>
    </xf>
    <xf numFmtId="3" fontId="28" fillId="0" borderId="24" xfId="0" applyNumberFormat="1" applyFont="1" applyBorder="1"/>
    <xf numFmtId="165" fontId="28" fillId="0" borderId="24" xfId="0" applyNumberFormat="1" applyFont="1" applyBorder="1"/>
    <xf numFmtId="0" fontId="28" fillId="0" borderId="35" xfId="0" applyFont="1" applyBorder="1" applyAlignment="1">
      <alignment horizontal="left"/>
    </xf>
    <xf numFmtId="165" fontId="28" fillId="0" borderId="35" xfId="0" applyNumberFormat="1" applyFont="1" applyBorder="1"/>
    <xf numFmtId="3" fontId="28" fillId="0" borderId="37" xfId="0" applyNumberFormat="1" applyFont="1" applyBorder="1"/>
    <xf numFmtId="0" fontId="32" fillId="0" borderId="35" xfId="0" applyFont="1" applyBorder="1" applyAlignment="1">
      <alignment horizontal="left"/>
    </xf>
    <xf numFmtId="3" fontId="32" fillId="0" borderId="35" xfId="0" applyNumberFormat="1" applyFont="1" applyBorder="1"/>
    <xf numFmtId="3" fontId="24" fillId="0" borderId="35" xfId="0" applyNumberFormat="1" applyFont="1" applyBorder="1"/>
    <xf numFmtId="0" fontId="25" fillId="0" borderId="0" xfId="0" applyFont="1" applyBorder="1"/>
    <xf numFmtId="0" fontId="33" fillId="0" borderId="0" xfId="0" applyFont="1"/>
    <xf numFmtId="3" fontId="18" fillId="0" borderId="0" xfId="0" applyNumberFormat="1" applyFont="1"/>
    <xf numFmtId="3" fontId="34" fillId="0" borderId="0" xfId="0" applyNumberFormat="1" applyFont="1"/>
    <xf numFmtId="0" fontId="35" fillId="0" borderId="0" xfId="0" applyFont="1"/>
    <xf numFmtId="0" fontId="35" fillId="0" borderId="0" xfId="0" applyFont="1" applyAlignment="1">
      <alignment horizontal="left"/>
    </xf>
    <xf numFmtId="0" fontId="35" fillId="0" borderId="0" xfId="0" applyFont="1" applyAlignment="1">
      <alignment horizontal="right"/>
    </xf>
    <xf numFmtId="0" fontId="36" fillId="0" borderId="0" xfId="0" applyFont="1"/>
    <xf numFmtId="0" fontId="37" fillId="0" borderId="0" xfId="0" applyFont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38" fillId="0" borderId="0" xfId="0" applyFont="1"/>
    <xf numFmtId="4" fontId="35" fillId="0" borderId="0" xfId="0" applyNumberFormat="1" applyFont="1"/>
    <xf numFmtId="0" fontId="35" fillId="0" borderId="0" xfId="0" applyFont="1" applyBorder="1"/>
    <xf numFmtId="3" fontId="41" fillId="0" borderId="0" xfId="0" applyNumberFormat="1" applyFont="1" applyBorder="1" applyAlignment="1">
      <alignment horizontal="right"/>
    </xf>
    <xf numFmtId="3" fontId="41" fillId="0" borderId="0" xfId="0" applyNumberFormat="1" applyFont="1" applyFill="1" applyBorder="1"/>
    <xf numFmtId="0" fontId="0" fillId="0" borderId="0" xfId="0" applyBorder="1"/>
    <xf numFmtId="3" fontId="42" fillId="0" borderId="0" xfId="0" applyNumberFormat="1" applyFont="1" applyBorder="1" applyAlignment="1">
      <alignment horizontal="right"/>
    </xf>
    <xf numFmtId="3" fontId="0" fillId="0" borderId="0" xfId="0" applyNumberFormat="1"/>
    <xf numFmtId="3" fontId="42" fillId="0" borderId="0" xfId="0" applyNumberFormat="1" applyFont="1" applyBorder="1"/>
    <xf numFmtId="166" fontId="0" fillId="0" borderId="0" xfId="0" applyNumberFormat="1" applyBorder="1" applyAlignment="1">
      <alignment horizontal="center" vertical="center"/>
    </xf>
    <xf numFmtId="0" fontId="35" fillId="0" borderId="0" xfId="0" applyFont="1" applyBorder="1" applyAlignment="1">
      <alignment horizontal="left"/>
    </xf>
    <xf numFmtId="0" fontId="40" fillId="0" borderId="45" xfId="0" applyFont="1" applyBorder="1" applyAlignment="1">
      <alignment horizontal="center" vertical="center"/>
    </xf>
    <xf numFmtId="0" fontId="39" fillId="0" borderId="35" xfId="0" applyFont="1" applyBorder="1" applyAlignment="1">
      <alignment horizontal="center" vertical="center" wrapText="1"/>
    </xf>
    <xf numFmtId="0" fontId="40" fillId="0" borderId="46" xfId="0" applyFont="1" applyBorder="1" applyAlignment="1">
      <alignment horizontal="center" vertical="center"/>
    </xf>
    <xf numFmtId="49" fontId="41" fillId="0" borderId="47" xfId="0" applyNumberFormat="1" applyFont="1" applyBorder="1" applyAlignment="1">
      <alignment horizontal="center" vertical="center"/>
    </xf>
    <xf numFmtId="0" fontId="42" fillId="0" borderId="45" xfId="0" applyFont="1" applyBorder="1" applyAlignment="1">
      <alignment horizontal="center" vertical="center"/>
    </xf>
    <xf numFmtId="0" fontId="41" fillId="0" borderId="48" xfId="0" applyFont="1" applyBorder="1" applyAlignment="1">
      <alignment horizontal="center" vertical="center"/>
    </xf>
    <xf numFmtId="0" fontId="41" fillId="0" borderId="39" xfId="0" applyFont="1" applyBorder="1" applyAlignment="1">
      <alignment horizontal="center" vertical="center"/>
    </xf>
    <xf numFmtId="0" fontId="41" fillId="0" borderId="51" xfId="0" applyFont="1" applyBorder="1" applyAlignment="1">
      <alignment horizontal="center" vertical="center"/>
    </xf>
    <xf numFmtId="0" fontId="41" fillId="0" borderId="43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  <xf numFmtId="0" fontId="41" fillId="0" borderId="52" xfId="0" applyFont="1" applyBorder="1" applyAlignment="1">
      <alignment horizontal="center" vertical="center"/>
    </xf>
    <xf numFmtId="0" fontId="41" fillId="0" borderId="47" xfId="0" applyFont="1" applyBorder="1" applyAlignment="1">
      <alignment horizontal="center" vertical="center"/>
    </xf>
    <xf numFmtId="0" fontId="41" fillId="0" borderId="45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2" fillId="0" borderId="45" xfId="0" applyFont="1" applyBorder="1" applyAlignment="1">
      <alignment horizontal="left" vertical="center" wrapText="1"/>
    </xf>
    <xf numFmtId="0" fontId="42" fillId="0" borderId="39" xfId="0" applyFont="1" applyBorder="1" applyAlignment="1">
      <alignment vertical="center"/>
    </xf>
    <xf numFmtId="0" fontId="41" fillId="0" borderId="43" xfId="0" applyFont="1" applyBorder="1" applyAlignment="1">
      <alignment horizontal="left" vertical="center"/>
    </xf>
    <xf numFmtId="0" fontId="42" fillId="0" borderId="52" xfId="0" applyFont="1" applyBorder="1" applyAlignment="1">
      <alignment horizontal="left" vertical="center"/>
    </xf>
    <xf numFmtId="0" fontId="42" fillId="0" borderId="45" xfId="0" applyFont="1" applyBorder="1" applyAlignment="1">
      <alignment horizontal="left" vertical="center"/>
    </xf>
    <xf numFmtId="0" fontId="42" fillId="0" borderId="39" xfId="0" applyFont="1" applyBorder="1" applyAlignment="1">
      <alignment vertical="center" wrapText="1"/>
    </xf>
    <xf numFmtId="0" fontId="42" fillId="0" borderId="14" xfId="0" applyFont="1" applyBorder="1" applyAlignment="1">
      <alignment horizontal="left" vertical="center"/>
    </xf>
    <xf numFmtId="0" fontId="42" fillId="0" borderId="52" xfId="0" applyFont="1" applyBorder="1" applyAlignment="1">
      <alignment vertical="center"/>
    </xf>
    <xf numFmtId="0" fontId="41" fillId="0" borderId="52" xfId="0" applyFont="1" applyBorder="1" applyAlignment="1">
      <alignment horizontal="left" vertical="center"/>
    </xf>
    <xf numFmtId="3" fontId="27" fillId="0" borderId="39" xfId="0" applyNumberFormat="1" applyFont="1" applyBorder="1" applyAlignment="1">
      <alignment horizontal="right" vertical="center"/>
    </xf>
    <xf numFmtId="3" fontId="41" fillId="0" borderId="39" xfId="0" applyNumberFormat="1" applyFont="1" applyBorder="1" applyAlignment="1">
      <alignment horizontal="right" vertical="center"/>
    </xf>
    <xf numFmtId="3" fontId="41" fillId="0" borderId="39" xfId="0" applyNumberFormat="1" applyFont="1" applyFill="1" applyBorder="1" applyAlignment="1">
      <alignment horizontal="right" vertical="center"/>
    </xf>
    <xf numFmtId="3" fontId="41" fillId="0" borderId="43" xfId="0" applyNumberFormat="1" applyFont="1" applyBorder="1" applyAlignment="1">
      <alignment vertical="center"/>
    </xf>
    <xf numFmtId="3" fontId="41" fillId="0" borderId="43" xfId="0" applyNumberFormat="1" applyFont="1" applyBorder="1" applyAlignment="1">
      <alignment horizontal="right" vertical="center"/>
    </xf>
    <xf numFmtId="3" fontId="41" fillId="0" borderId="43" xfId="0" applyNumberFormat="1" applyFont="1" applyFill="1" applyBorder="1" applyAlignment="1">
      <alignment vertical="center"/>
    </xf>
    <xf numFmtId="3" fontId="41" fillId="0" borderId="52" xfId="0" applyNumberFormat="1" applyFont="1" applyBorder="1" applyAlignment="1">
      <alignment horizontal="right" vertical="center"/>
    </xf>
    <xf numFmtId="0" fontId="27" fillId="0" borderId="45" xfId="0" applyFont="1" applyBorder="1" applyAlignment="1">
      <alignment horizontal="right" vertical="center"/>
    </xf>
    <xf numFmtId="0" fontId="40" fillId="0" borderId="45" xfId="0" applyFont="1" applyBorder="1" applyAlignment="1">
      <alignment horizontal="right" vertical="center"/>
    </xf>
    <xf numFmtId="0" fontId="0" fillId="0" borderId="45" xfId="0" applyBorder="1" applyAlignment="1">
      <alignment horizontal="right" vertical="center"/>
    </xf>
    <xf numFmtId="3" fontId="27" fillId="0" borderId="43" xfId="0" applyNumberFormat="1" applyFont="1" applyBorder="1" applyAlignment="1">
      <alignment horizontal="right" vertical="center"/>
    </xf>
    <xf numFmtId="3" fontId="39" fillId="0" borderId="52" xfId="0" applyNumberFormat="1" applyFont="1" applyBorder="1" applyAlignment="1">
      <alignment horizontal="right" vertical="center"/>
    </xf>
    <xf numFmtId="3" fontId="42" fillId="0" borderId="52" xfId="0" applyNumberFormat="1" applyFont="1" applyBorder="1" applyAlignment="1">
      <alignment horizontal="right" vertical="center"/>
    </xf>
    <xf numFmtId="3" fontId="39" fillId="0" borderId="45" xfId="0" applyNumberFormat="1" applyFont="1" applyBorder="1" applyAlignment="1">
      <alignment horizontal="right" vertical="center"/>
    </xf>
    <xf numFmtId="3" fontId="42" fillId="0" borderId="45" xfId="0" applyNumberFormat="1" applyFont="1" applyBorder="1" applyAlignment="1">
      <alignment horizontal="right" vertical="center"/>
    </xf>
    <xf numFmtId="3" fontId="41" fillId="0" borderId="43" xfId="0" applyNumberFormat="1" applyFont="1" applyFill="1" applyBorder="1" applyAlignment="1">
      <alignment horizontal="right" vertical="center"/>
    </xf>
    <xf numFmtId="3" fontId="42" fillId="0" borderId="52" xfId="0" applyNumberFormat="1" applyFont="1" applyFill="1" applyBorder="1" applyAlignment="1">
      <alignment horizontal="right" vertical="center"/>
    </xf>
    <xf numFmtId="3" fontId="42" fillId="0" borderId="45" xfId="0" applyNumberFormat="1" applyFont="1" applyFill="1" applyBorder="1" applyAlignment="1">
      <alignment horizontal="right" vertical="center"/>
    </xf>
    <xf numFmtId="3" fontId="27" fillId="0" borderId="39" xfId="0" applyNumberFormat="1" applyFont="1" applyFill="1" applyBorder="1" applyAlignment="1">
      <alignment horizontal="right" vertical="center"/>
    </xf>
    <xf numFmtId="3" fontId="39" fillId="0" borderId="14" xfId="0" applyNumberFormat="1" applyFont="1" applyBorder="1" applyAlignment="1">
      <alignment horizontal="right" vertical="center"/>
    </xf>
    <xf numFmtId="3" fontId="42" fillId="0" borderId="14" xfId="0" applyNumberFormat="1" applyFont="1" applyFill="1" applyBorder="1" applyAlignment="1">
      <alignment horizontal="right" vertical="center"/>
    </xf>
    <xf numFmtId="3" fontId="27" fillId="0" borderId="52" xfId="0" applyNumberFormat="1" applyFont="1" applyBorder="1" applyAlignment="1">
      <alignment horizontal="right" vertical="center"/>
    </xf>
    <xf numFmtId="0" fontId="44" fillId="0" borderId="33" xfId="0" applyFont="1" applyBorder="1" applyAlignment="1">
      <alignment horizontal="center" vertical="center"/>
    </xf>
    <xf numFmtId="0" fontId="44" fillId="0" borderId="52" xfId="0" applyFont="1" applyBorder="1" applyAlignment="1">
      <alignment horizontal="center" vertical="center"/>
    </xf>
    <xf numFmtId="0" fontId="39" fillId="0" borderId="52" xfId="0" applyFont="1" applyBorder="1" applyAlignment="1">
      <alignment vertical="center"/>
    </xf>
    <xf numFmtId="0" fontId="40" fillId="0" borderId="55" xfId="0" applyFont="1" applyBorder="1" applyAlignment="1">
      <alignment horizontal="right" vertical="center"/>
    </xf>
    <xf numFmtId="3" fontId="41" fillId="0" borderId="41" xfId="0" applyNumberFormat="1" applyFont="1" applyBorder="1" applyAlignment="1">
      <alignment horizontal="right" vertical="center"/>
    </xf>
    <xf numFmtId="3" fontId="41" fillId="0" borderId="54" xfId="0" applyNumberFormat="1" applyFont="1" applyBorder="1" applyAlignment="1">
      <alignment horizontal="right" vertical="center"/>
    </xf>
    <xf numFmtId="3" fontId="42" fillId="0" borderId="58" xfId="0" applyNumberFormat="1" applyFont="1" applyBorder="1" applyAlignment="1">
      <alignment horizontal="right" vertical="center"/>
    </xf>
    <xf numFmtId="3" fontId="42" fillId="0" borderId="55" xfId="0" applyNumberFormat="1" applyFont="1" applyBorder="1" applyAlignment="1">
      <alignment horizontal="right" vertical="center"/>
    </xf>
    <xf numFmtId="3" fontId="42" fillId="0" borderId="58" xfId="0" applyNumberFormat="1" applyFont="1" applyFill="1" applyBorder="1" applyAlignment="1">
      <alignment horizontal="right" vertical="center"/>
    </xf>
    <xf numFmtId="3" fontId="42" fillId="0" borderId="55" xfId="0" applyNumberFormat="1" applyFont="1" applyFill="1" applyBorder="1" applyAlignment="1">
      <alignment horizontal="right" vertical="center"/>
    </xf>
    <xf numFmtId="3" fontId="27" fillId="0" borderId="41" xfId="0" applyNumberFormat="1" applyFont="1" applyBorder="1" applyAlignment="1">
      <alignment horizontal="right" vertical="center"/>
    </xf>
    <xf numFmtId="3" fontId="42" fillId="0" borderId="13" xfId="0" applyNumberFormat="1" applyFont="1" applyFill="1" applyBorder="1" applyAlignment="1">
      <alignment horizontal="right" vertical="center"/>
    </xf>
    <xf numFmtId="3" fontId="39" fillId="0" borderId="58" xfId="0" applyNumberFormat="1" applyFont="1" applyBorder="1" applyAlignment="1">
      <alignment horizontal="right" vertical="center"/>
    </xf>
    <xf numFmtId="3" fontId="41" fillId="0" borderId="58" xfId="0" applyNumberFormat="1" applyFont="1" applyBorder="1" applyAlignment="1">
      <alignment horizontal="right" vertical="center"/>
    </xf>
    <xf numFmtId="3" fontId="39" fillId="0" borderId="55" xfId="0" applyNumberFormat="1" applyFont="1" applyBorder="1" applyAlignment="1">
      <alignment horizontal="right" vertical="center"/>
    </xf>
    <xf numFmtId="0" fontId="27" fillId="0" borderId="57" xfId="0" applyFont="1" applyBorder="1" applyAlignment="1">
      <alignment horizontal="right" vertical="center"/>
    </xf>
    <xf numFmtId="3" fontId="27" fillId="0" borderId="42" xfId="0" applyNumberFormat="1" applyFont="1" applyBorder="1" applyAlignment="1">
      <alignment horizontal="right" vertical="center"/>
    </xf>
    <xf numFmtId="3" fontId="27" fillId="0" borderId="44" xfId="0" applyNumberFormat="1" applyFont="1" applyBorder="1" applyAlignment="1">
      <alignment horizontal="right" vertical="center"/>
    </xf>
    <xf numFmtId="3" fontId="39" fillId="0" borderId="53" xfId="0" applyNumberFormat="1" applyFont="1" applyBorder="1" applyAlignment="1">
      <alignment horizontal="right" vertical="center"/>
    </xf>
    <xf numFmtId="3" fontId="39" fillId="0" borderId="46" xfId="0" applyNumberFormat="1" applyFont="1" applyBorder="1" applyAlignment="1">
      <alignment horizontal="right" vertical="center"/>
    </xf>
    <xf numFmtId="3" fontId="39" fillId="0" borderId="21" xfId="0" applyNumberFormat="1" applyFont="1" applyBorder="1" applyAlignment="1">
      <alignment horizontal="right" vertical="center"/>
    </xf>
    <xf numFmtId="3" fontId="27" fillId="0" borderId="53" xfId="0" applyNumberFormat="1" applyFont="1" applyBorder="1" applyAlignment="1">
      <alignment horizontal="right" vertical="center"/>
    </xf>
    <xf numFmtId="165" fontId="27" fillId="0" borderId="39" xfId="0" applyNumberFormat="1" applyFont="1" applyFill="1" applyBorder="1" applyAlignment="1">
      <alignment horizontal="right" vertical="center"/>
    </xf>
    <xf numFmtId="3" fontId="27" fillId="0" borderId="42" xfId="0" applyNumberFormat="1" applyFont="1" applyFill="1" applyBorder="1" applyAlignment="1">
      <alignment horizontal="right" vertical="center"/>
    </xf>
    <xf numFmtId="3" fontId="41" fillId="0" borderId="44" xfId="0" applyNumberFormat="1" applyFont="1" applyBorder="1" applyAlignment="1">
      <alignment vertical="center"/>
    </xf>
    <xf numFmtId="165" fontId="41" fillId="0" borderId="52" xfId="0" applyNumberFormat="1" applyFont="1" applyBorder="1" applyAlignment="1">
      <alignment vertical="center"/>
    </xf>
    <xf numFmtId="165" fontId="41" fillId="0" borderId="53" xfId="0" applyNumberFormat="1" applyFont="1" applyBorder="1" applyAlignment="1">
      <alignment vertical="center"/>
    </xf>
    <xf numFmtId="165" fontId="41" fillId="0" borderId="45" xfId="0" applyNumberFormat="1" applyFont="1" applyBorder="1" applyAlignment="1">
      <alignment vertical="center"/>
    </xf>
    <xf numFmtId="165" fontId="41" fillId="0" borderId="46" xfId="0" applyNumberFormat="1" applyFont="1" applyBorder="1" applyAlignment="1">
      <alignment vertical="center"/>
    </xf>
    <xf numFmtId="165" fontId="41" fillId="0" borderId="39" xfId="0" applyNumberFormat="1" applyFont="1" applyFill="1" applyBorder="1" applyAlignment="1">
      <alignment vertical="center"/>
    </xf>
    <xf numFmtId="165" fontId="27" fillId="0" borderId="42" xfId="0" applyNumberFormat="1" applyFont="1" applyFill="1" applyBorder="1" applyAlignment="1">
      <alignment vertical="center"/>
    </xf>
    <xf numFmtId="165" fontId="43" fillId="0" borderId="44" xfId="0" applyNumberFormat="1" applyFont="1" applyFill="1" applyBorder="1" applyAlignment="1">
      <alignment vertical="center"/>
    </xf>
    <xf numFmtId="165" fontId="41" fillId="0" borderId="52" xfId="0" applyNumberFormat="1" applyFont="1" applyFill="1" applyBorder="1" applyAlignment="1">
      <alignment vertical="center"/>
    </xf>
    <xf numFmtId="165" fontId="27" fillId="0" borderId="53" xfId="0" applyNumberFormat="1" applyFont="1" applyFill="1" applyBorder="1" applyAlignment="1">
      <alignment vertical="center"/>
    </xf>
    <xf numFmtId="165" fontId="41" fillId="0" borderId="45" xfId="0" applyNumberFormat="1" applyFont="1" applyFill="1" applyBorder="1" applyAlignment="1">
      <alignment vertical="center"/>
    </xf>
    <xf numFmtId="165" fontId="27" fillId="0" borderId="46" xfId="0" applyNumberFormat="1" applyFont="1" applyFill="1" applyBorder="1" applyAlignment="1">
      <alignment vertical="center"/>
    </xf>
    <xf numFmtId="165" fontId="41" fillId="0" borderId="43" xfId="0" applyNumberFormat="1" applyFont="1" applyFill="1" applyBorder="1" applyAlignment="1">
      <alignment vertical="center"/>
    </xf>
    <xf numFmtId="165" fontId="41" fillId="0" borderId="44" xfId="0" applyNumberFormat="1" applyFont="1" applyFill="1" applyBorder="1" applyAlignment="1">
      <alignment vertical="center"/>
    </xf>
    <xf numFmtId="165" fontId="41" fillId="0" borderId="53" xfId="0" applyNumberFormat="1" applyFont="1" applyFill="1" applyBorder="1" applyAlignment="1">
      <alignment vertical="center"/>
    </xf>
    <xf numFmtId="165" fontId="41" fillId="0" borderId="14" xfId="0" applyNumberFormat="1" applyFont="1" applyFill="1" applyBorder="1" applyAlignment="1">
      <alignment vertical="center"/>
    </xf>
    <xf numFmtId="165" fontId="41" fillId="0" borderId="21" xfId="0" applyNumberFormat="1" applyFont="1" applyFill="1" applyBorder="1" applyAlignment="1">
      <alignment vertical="center"/>
    </xf>
    <xf numFmtId="165" fontId="42" fillId="0" borderId="52" xfId="0" applyNumberFormat="1" applyFont="1" applyBorder="1" applyAlignment="1">
      <alignment horizontal="right" vertical="center"/>
    </xf>
    <xf numFmtId="165" fontId="42" fillId="0" borderId="53" xfId="0" applyNumberFormat="1" applyFont="1" applyBorder="1" applyAlignment="1">
      <alignment horizontal="right" vertical="center"/>
    </xf>
    <xf numFmtId="4" fontId="42" fillId="0" borderId="52" xfId="0" applyNumberFormat="1" applyFont="1" applyBorder="1" applyAlignment="1">
      <alignment horizontal="right" vertical="center"/>
    </xf>
    <xf numFmtId="4" fontId="42" fillId="0" borderId="53" xfId="0" applyNumberFormat="1" applyFont="1" applyBorder="1" applyAlignment="1">
      <alignment horizontal="right" vertical="center"/>
    </xf>
    <xf numFmtId="165" fontId="42" fillId="0" borderId="45" xfId="0" applyNumberFormat="1" applyFont="1" applyBorder="1" applyAlignment="1">
      <alignment horizontal="right" vertical="center"/>
    </xf>
    <xf numFmtId="165" fontId="42" fillId="0" borderId="46" xfId="0" applyNumberFormat="1" applyFont="1" applyBorder="1" applyAlignment="1">
      <alignment horizontal="right" vertical="center"/>
    </xf>
    <xf numFmtId="3" fontId="27" fillId="0" borderId="42" xfId="0" applyNumberFormat="1" applyFont="1" applyFill="1" applyBorder="1" applyAlignment="1">
      <alignment vertical="center"/>
    </xf>
    <xf numFmtId="3" fontId="41" fillId="0" borderId="44" xfId="0" applyNumberFormat="1" applyFont="1" applyFill="1" applyBorder="1" applyAlignment="1">
      <alignment vertical="center"/>
    </xf>
    <xf numFmtId="165" fontId="27" fillId="0" borderId="52" xfId="0" applyNumberFormat="1" applyFont="1" applyFill="1" applyBorder="1" applyAlignment="1">
      <alignment vertical="center"/>
    </xf>
    <xf numFmtId="3" fontId="41" fillId="0" borderId="53" xfId="0" applyNumberFormat="1" applyFont="1" applyFill="1" applyBorder="1" applyAlignment="1">
      <alignment vertical="center"/>
    </xf>
    <xf numFmtId="165" fontId="39" fillId="0" borderId="52" xfId="0" applyNumberFormat="1" applyFont="1" applyBorder="1" applyAlignment="1">
      <alignment vertical="center"/>
    </xf>
    <xf numFmtId="165" fontId="39" fillId="0" borderId="53" xfId="0" applyNumberFormat="1" applyFont="1" applyBorder="1" applyAlignment="1">
      <alignment vertical="center"/>
    </xf>
    <xf numFmtId="0" fontId="6" fillId="0" borderId="0" xfId="0" applyFont="1" applyAlignment="1">
      <alignment horizontal="center"/>
    </xf>
    <xf numFmtId="0" fontId="3" fillId="0" borderId="0" xfId="2" applyFont="1" applyAlignment="1"/>
    <xf numFmtId="0" fontId="3" fillId="0" borderId="0" xfId="2" applyFont="1" applyAlignment="1">
      <alignment horizontal="right"/>
    </xf>
    <xf numFmtId="0" fontId="3" fillId="0" borderId="39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49" xfId="0" applyFont="1" applyBorder="1" applyAlignment="1">
      <alignment horizontal="center" vertical="center"/>
    </xf>
    <xf numFmtId="0" fontId="3" fillId="0" borderId="43" xfId="2" applyFont="1" applyBorder="1" applyAlignment="1">
      <alignment horizontal="center"/>
    </xf>
    <xf numFmtId="0" fontId="6" fillId="0" borderId="49" xfId="2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/>
    </xf>
    <xf numFmtId="0" fontId="3" fillId="0" borderId="47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left" vertical="center" wrapText="1"/>
    </xf>
    <xf numFmtId="3" fontId="3" fillId="0" borderId="45" xfId="0" applyNumberFormat="1" applyFont="1" applyBorder="1" applyAlignment="1">
      <alignment horizontal="left" wrapText="1"/>
    </xf>
    <xf numFmtId="3" fontId="3" fillId="0" borderId="46" xfId="0" applyNumberFormat="1" applyFont="1" applyBorder="1"/>
    <xf numFmtId="0" fontId="3" fillId="0" borderId="48" xfId="0" applyFont="1" applyBorder="1"/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 horizontal="left" vertical="center"/>
    </xf>
    <xf numFmtId="3" fontId="3" fillId="0" borderId="39" xfId="0" applyNumberFormat="1" applyFont="1" applyBorder="1"/>
    <xf numFmtId="0" fontId="3" fillId="0" borderId="39" xfId="0" applyFont="1" applyBorder="1" applyAlignment="1">
      <alignment horizontal="left" vertical="center" wrapText="1"/>
    </xf>
    <xf numFmtId="0" fontId="3" fillId="0" borderId="33" xfId="0" applyFont="1" applyBorder="1"/>
    <xf numFmtId="0" fontId="3" fillId="0" borderId="52" xfId="0" applyFont="1" applyBorder="1" applyAlignment="1">
      <alignment horizontal="center" vertical="center"/>
    </xf>
    <xf numFmtId="0" fontId="6" fillId="0" borderId="52" xfId="0" applyFont="1" applyBorder="1" applyAlignment="1">
      <alignment horizontal="left" vertical="center"/>
    </xf>
    <xf numFmtId="3" fontId="6" fillId="0" borderId="52" xfId="0" applyNumberFormat="1" applyFont="1" applyBorder="1"/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7" fillId="0" borderId="45" xfId="0" applyFont="1" applyBorder="1" applyAlignment="1">
      <alignment horizontal="left" vertical="center"/>
    </xf>
    <xf numFmtId="3" fontId="3" fillId="0" borderId="45" xfId="0" applyNumberFormat="1" applyFont="1" applyBorder="1"/>
    <xf numFmtId="0" fontId="3" fillId="0" borderId="48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52" xfId="0" applyFont="1" applyBorder="1"/>
    <xf numFmtId="0" fontId="3" fillId="0" borderId="45" xfId="0" applyFont="1" applyBorder="1"/>
    <xf numFmtId="0" fontId="3" fillId="0" borderId="0" xfId="0" applyFont="1" applyAlignment="1">
      <alignment horizontal="center" vertical="center"/>
    </xf>
    <xf numFmtId="3" fontId="3" fillId="0" borderId="0" xfId="0" applyNumberFormat="1" applyFont="1"/>
    <xf numFmtId="0" fontId="3" fillId="0" borderId="0" xfId="0" applyFont="1" applyAlignment="1">
      <alignment vertical="center"/>
    </xf>
    <xf numFmtId="0" fontId="3" fillId="0" borderId="56" xfId="0" applyFont="1" applyBorder="1"/>
    <xf numFmtId="3" fontId="3" fillId="0" borderId="38" xfId="0" applyNumberFormat="1" applyFont="1" applyBorder="1"/>
    <xf numFmtId="0" fontId="6" fillId="0" borderId="33" xfId="0" applyFont="1" applyBorder="1"/>
    <xf numFmtId="0" fontId="6" fillId="0" borderId="50" xfId="2" applyFont="1" applyBorder="1" applyAlignment="1">
      <alignment horizontal="center" vertical="center" wrapText="1"/>
    </xf>
    <xf numFmtId="3" fontId="3" fillId="0" borderId="46" xfId="0" applyNumberFormat="1" applyFont="1" applyBorder="1" applyAlignment="1">
      <alignment horizontal="left" wrapText="1"/>
    </xf>
    <xf numFmtId="3" fontId="3" fillId="0" borderId="42" xfId="0" applyNumberFormat="1" applyFont="1" applyBorder="1"/>
    <xf numFmtId="3" fontId="6" fillId="0" borderId="53" xfId="0" applyNumberFormat="1" applyFont="1" applyBorder="1"/>
    <xf numFmtId="0" fontId="6" fillId="0" borderId="34" xfId="2" applyFont="1" applyBorder="1" applyAlignment="1">
      <alignment horizontal="center" vertical="center" wrapText="1"/>
    </xf>
    <xf numFmtId="3" fontId="3" fillId="0" borderId="57" xfId="0" applyNumberFormat="1" applyFont="1" applyBorder="1"/>
    <xf numFmtId="0" fontId="3" fillId="0" borderId="34" xfId="0" applyFont="1" applyBorder="1"/>
    <xf numFmtId="3" fontId="3" fillId="0" borderId="49" xfId="0" applyNumberFormat="1" applyFont="1" applyBorder="1"/>
    <xf numFmtId="3" fontId="3" fillId="0" borderId="50" xfId="0" applyNumberFormat="1" applyFont="1" applyBorder="1"/>
    <xf numFmtId="167" fontId="46" fillId="0" borderId="0" xfId="0" applyNumberFormat="1" applyFont="1" applyAlignment="1"/>
    <xf numFmtId="0" fontId="47" fillId="0" borderId="0" xfId="0" applyFont="1" applyAlignment="1">
      <alignment horizontal="center"/>
    </xf>
    <xf numFmtId="167" fontId="46" fillId="0" borderId="0" xfId="0" applyNumberFormat="1" applyFont="1" applyAlignment="1">
      <alignment horizontal="right" indent="1"/>
    </xf>
    <xf numFmtId="3" fontId="46" fillId="0" borderId="0" xfId="0" applyNumberFormat="1" applyFont="1" applyAlignment="1">
      <alignment horizontal="right" indent="1"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 horizontal="center"/>
    </xf>
    <xf numFmtId="0" fontId="48" fillId="0" borderId="0" xfId="0" applyFont="1" applyAlignment="1">
      <alignment horizontal="center"/>
    </xf>
    <xf numFmtId="3" fontId="48" fillId="0" borderId="0" xfId="0" applyNumberFormat="1" applyFont="1" applyAlignment="1">
      <alignment horizontal="center"/>
    </xf>
    <xf numFmtId="3" fontId="50" fillId="0" borderId="0" xfId="0" applyNumberFormat="1" applyFont="1" applyAlignment="1">
      <alignment horizontal="right"/>
    </xf>
    <xf numFmtId="0" fontId="47" fillId="0" borderId="39" xfId="0" applyFont="1" applyBorder="1" applyAlignment="1">
      <alignment horizontal="center" vertical="center"/>
    </xf>
    <xf numFmtId="0" fontId="47" fillId="0" borderId="49" xfId="0" applyFont="1" applyBorder="1" applyAlignment="1">
      <alignment horizontal="center" vertical="center"/>
    </xf>
    <xf numFmtId="3" fontId="47" fillId="0" borderId="49" xfId="0" applyNumberFormat="1" applyFont="1" applyBorder="1" applyAlignment="1">
      <alignment horizontal="center" vertical="center"/>
    </xf>
    <xf numFmtId="0" fontId="47" fillId="0" borderId="44" xfId="0" applyFont="1" applyBorder="1" applyAlignment="1">
      <alignment horizontal="center"/>
    </xf>
    <xf numFmtId="0" fontId="50" fillId="0" borderId="26" xfId="0" applyFont="1" applyBorder="1"/>
    <xf numFmtId="3" fontId="50" fillId="0" borderId="24" xfId="0" applyNumberFormat="1" applyFont="1" applyBorder="1" applyAlignment="1"/>
    <xf numFmtId="0" fontId="50" fillId="0" borderId="63" xfId="0" applyFont="1" applyBorder="1"/>
    <xf numFmtId="3" fontId="50" fillId="0" borderId="26" xfId="0" applyNumberFormat="1" applyFont="1" applyBorder="1" applyAlignment="1">
      <alignment horizontal="right"/>
    </xf>
    <xf numFmtId="0" fontId="47" fillId="0" borderId="46" xfId="0" applyFont="1" applyBorder="1" applyAlignment="1">
      <alignment horizontal="center"/>
    </xf>
    <xf numFmtId="0" fontId="51" fillId="0" borderId="64" xfId="0" applyFont="1" applyBorder="1"/>
    <xf numFmtId="3" fontId="51" fillId="0" borderId="64" xfId="0" applyNumberFormat="1" applyFont="1" applyBorder="1"/>
    <xf numFmtId="0" fontId="51" fillId="0" borderId="65" xfId="0" applyFont="1" applyBorder="1" applyAlignment="1">
      <alignment horizontal="left"/>
    </xf>
    <xf numFmtId="3" fontId="52" fillId="0" borderId="64" xfId="0" applyNumberFormat="1" applyFont="1" applyBorder="1" applyAlignment="1"/>
    <xf numFmtId="0" fontId="47" fillId="0" borderId="42" xfId="0" applyFont="1" applyBorder="1" applyAlignment="1">
      <alignment horizontal="center"/>
    </xf>
    <xf numFmtId="0" fontId="50" fillId="0" borderId="64" xfId="0" applyFont="1" applyBorder="1"/>
    <xf numFmtId="3" fontId="53" fillId="0" borderId="66" xfId="0" applyNumberFormat="1" applyFont="1" applyBorder="1" applyAlignment="1"/>
    <xf numFmtId="0" fontId="50" fillId="0" borderId="67" xfId="0" applyFont="1" applyBorder="1"/>
    <xf numFmtId="3" fontId="50" fillId="0" borderId="66" xfId="0" applyNumberFormat="1" applyFont="1" applyBorder="1"/>
    <xf numFmtId="0" fontId="50" fillId="0" borderId="67" xfId="0" applyFont="1" applyBorder="1" applyAlignment="1">
      <alignment horizontal="left"/>
    </xf>
    <xf numFmtId="0" fontId="53" fillId="0" borderId="64" xfId="0" applyFont="1" applyBorder="1"/>
    <xf numFmtId="3" fontId="50" fillId="0" borderId="64" xfId="0" applyNumberFormat="1" applyFont="1" applyBorder="1" applyAlignment="1">
      <alignment horizontal="right"/>
    </xf>
    <xf numFmtId="3" fontId="53" fillId="0" borderId="68" xfId="0" applyNumberFormat="1" applyFont="1" applyBorder="1" applyAlignment="1"/>
    <xf numFmtId="0" fontId="51" fillId="0" borderId="69" xfId="0" applyFont="1" applyBorder="1" applyAlignment="1">
      <alignment horizontal="left"/>
    </xf>
    <xf numFmtId="3" fontId="52" fillId="0" borderId="68" xfId="0" applyNumberFormat="1" applyFont="1" applyBorder="1" applyAlignment="1"/>
    <xf numFmtId="0" fontId="51" fillId="2" borderId="35" xfId="0" applyFont="1" applyFill="1" applyBorder="1"/>
    <xf numFmtId="3" fontId="53" fillId="2" borderId="35" xfId="0" applyNumberFormat="1" applyFont="1" applyFill="1" applyBorder="1" applyAlignment="1"/>
    <xf numFmtId="0" fontId="51" fillId="2" borderId="70" xfId="0" applyFont="1" applyFill="1" applyBorder="1" applyAlignment="1">
      <alignment horizontal="left"/>
    </xf>
    <xf numFmtId="3" fontId="52" fillId="2" borderId="35" xfId="0" applyNumberFormat="1" applyFont="1" applyFill="1" applyBorder="1" applyAlignment="1"/>
    <xf numFmtId="3" fontId="53" fillId="0" borderId="64" xfId="0" applyNumberFormat="1" applyFont="1" applyBorder="1" applyAlignment="1"/>
    <xf numFmtId="0" fontId="50" fillId="0" borderId="65" xfId="0" applyFont="1" applyBorder="1" applyAlignment="1">
      <alignment horizontal="left"/>
    </xf>
    <xf numFmtId="3" fontId="51" fillId="0" borderId="66" xfId="0" applyNumberFormat="1" applyFont="1" applyBorder="1"/>
    <xf numFmtId="0" fontId="51" fillId="0" borderId="67" xfId="0" applyFont="1" applyBorder="1" applyAlignment="1">
      <alignment horizontal="left"/>
    </xf>
    <xf numFmtId="3" fontId="52" fillId="0" borderId="66" xfId="0" applyNumberFormat="1" applyFont="1" applyBorder="1" applyAlignment="1"/>
    <xf numFmtId="3" fontId="50" fillId="0" borderId="66" xfId="0" applyNumberFormat="1" applyFont="1" applyBorder="1" applyAlignment="1">
      <alignment horizontal="right"/>
    </xf>
    <xf numFmtId="0" fontId="53" fillId="0" borderId="26" xfId="0" applyFont="1" applyBorder="1"/>
    <xf numFmtId="3" fontId="50" fillId="0" borderId="68" xfId="0" applyNumberFormat="1" applyFont="1" applyBorder="1" applyAlignment="1">
      <alignment horizontal="right"/>
    </xf>
    <xf numFmtId="0" fontId="50" fillId="0" borderId="69" xfId="0" applyFont="1" applyBorder="1" applyAlignment="1">
      <alignment horizontal="left"/>
    </xf>
    <xf numFmtId="0" fontId="52" fillId="2" borderId="35" xfId="0" applyFont="1" applyFill="1" applyBorder="1"/>
    <xf numFmtId="0" fontId="50" fillId="2" borderId="70" xfId="0" applyFont="1" applyFill="1" applyBorder="1" applyAlignment="1">
      <alignment horizontal="left"/>
    </xf>
    <xf numFmtId="3" fontId="50" fillId="2" borderId="35" xfId="0" applyNumberFormat="1" applyFont="1" applyFill="1" applyBorder="1" applyAlignment="1">
      <alignment horizontal="right"/>
    </xf>
    <xf numFmtId="3" fontId="53" fillId="0" borderId="26" xfId="0" applyNumberFormat="1" applyFont="1" applyBorder="1" applyAlignment="1"/>
    <xf numFmtId="3" fontId="52" fillId="0" borderId="26" xfId="0" applyNumberFormat="1" applyFont="1" applyBorder="1" applyAlignment="1"/>
    <xf numFmtId="0" fontId="50" fillId="0" borderId="66" xfId="0" applyFont="1" applyBorder="1"/>
    <xf numFmtId="3" fontId="46" fillId="0" borderId="71" xfId="0" applyNumberFormat="1" applyFont="1" applyBorder="1" applyAlignment="1"/>
    <xf numFmtId="0" fontId="51" fillId="0" borderId="72" xfId="0" applyFont="1" applyBorder="1" applyAlignment="1">
      <alignment vertical="center"/>
    </xf>
    <xf numFmtId="3" fontId="51" fillId="0" borderId="72" xfId="0" applyNumberFormat="1" applyFont="1" applyBorder="1" applyAlignment="1">
      <alignment vertical="center"/>
    </xf>
    <xf numFmtId="0" fontId="51" fillId="0" borderId="73" xfId="0" applyFont="1" applyBorder="1" applyAlignment="1">
      <alignment vertical="center"/>
    </xf>
    <xf numFmtId="0" fontId="52" fillId="0" borderId="65" xfId="0" applyFont="1" applyBorder="1" applyAlignment="1">
      <alignment horizontal="left"/>
    </xf>
    <xf numFmtId="0" fontId="53" fillId="0" borderId="64" xfId="0" applyFont="1" applyBorder="1" applyAlignment="1">
      <alignment vertical="center" wrapText="1"/>
    </xf>
    <xf numFmtId="3" fontId="54" fillId="0" borderId="64" xfId="0" applyNumberFormat="1" applyFont="1" applyBorder="1" applyAlignment="1">
      <alignment horizontal="right" vertical="center" wrapText="1"/>
    </xf>
    <xf numFmtId="0" fontId="53" fillId="0" borderId="65" xfId="0" applyFont="1" applyBorder="1" applyAlignment="1">
      <alignment horizontal="left"/>
    </xf>
    <xf numFmtId="0" fontId="53" fillId="0" borderId="66" xfId="0" applyFont="1" applyBorder="1"/>
    <xf numFmtId="0" fontId="53" fillId="0" borderId="67" xfId="0" applyFont="1" applyBorder="1"/>
    <xf numFmtId="3" fontId="50" fillId="0" borderId="66" xfId="0" applyNumberFormat="1" applyFont="1" applyBorder="1" applyAlignment="1">
      <alignment horizontal="right" vertical="center" wrapText="1"/>
    </xf>
    <xf numFmtId="0" fontId="53" fillId="0" borderId="68" xfId="0" applyFont="1" applyBorder="1"/>
    <xf numFmtId="3" fontId="51" fillId="2" borderId="35" xfId="0" applyNumberFormat="1" applyFont="1" applyFill="1" applyBorder="1" applyAlignment="1">
      <alignment horizontal="right"/>
    </xf>
    <xf numFmtId="0" fontId="55" fillId="0" borderId="74" xfId="0" applyFont="1" applyBorder="1" applyAlignment="1">
      <alignment vertical="center"/>
    </xf>
    <xf numFmtId="3" fontId="55" fillId="0" borderId="74" xfId="0" applyNumberFormat="1" applyFont="1" applyBorder="1" applyAlignment="1">
      <alignment vertical="center"/>
    </xf>
    <xf numFmtId="0" fontId="55" fillId="0" borderId="75" xfId="0" applyFont="1" applyBorder="1" applyAlignment="1">
      <alignment vertical="center"/>
    </xf>
    <xf numFmtId="0" fontId="50" fillId="0" borderId="0" xfId="0" applyFont="1"/>
    <xf numFmtId="3" fontId="50" fillId="0" borderId="0" xfId="0" applyNumberFormat="1" applyFont="1"/>
    <xf numFmtId="167" fontId="46" fillId="0" borderId="0" xfId="0" applyNumberFormat="1" applyFont="1" applyBorder="1" applyAlignment="1">
      <alignment horizontal="right"/>
    </xf>
    <xf numFmtId="3" fontId="51" fillId="0" borderId="24" xfId="0" applyNumberFormat="1" applyFont="1" applyBorder="1" applyAlignment="1">
      <alignment horizontal="center" vertical="center" wrapText="1"/>
    </xf>
    <xf numFmtId="0" fontId="51" fillId="0" borderId="35" xfId="0" applyFont="1" applyBorder="1" applyAlignment="1">
      <alignment horizontal="center" vertical="center"/>
    </xf>
    <xf numFmtId="3" fontId="32" fillId="0" borderId="58" xfId="0" applyNumberFormat="1" applyFont="1" applyFill="1" applyBorder="1"/>
    <xf numFmtId="3" fontId="32" fillId="0" borderId="53" xfId="0" applyNumberFormat="1" applyFont="1" applyFill="1" applyBorder="1"/>
    <xf numFmtId="0" fontId="56" fillId="3" borderId="39" xfId="0" applyFont="1" applyFill="1" applyBorder="1" applyAlignment="1" applyProtection="1">
      <alignment wrapText="1"/>
    </xf>
    <xf numFmtId="0" fontId="56" fillId="3" borderId="39" xfId="0" applyFont="1" applyFill="1" applyBorder="1" applyAlignment="1" applyProtection="1">
      <alignment horizontal="left" vertical="center" wrapText="1"/>
    </xf>
    <xf numFmtId="0" fontId="58" fillId="3" borderId="39" xfId="3" applyFont="1" applyFill="1" applyBorder="1" applyAlignment="1" applyProtection="1">
      <alignment wrapText="1"/>
    </xf>
    <xf numFmtId="3" fontId="3" fillId="0" borderId="39" xfId="0" applyNumberFormat="1" applyFont="1" applyBorder="1" applyAlignment="1">
      <alignment horizontal="right" vertical="center"/>
    </xf>
    <xf numFmtId="3" fontId="3" fillId="0" borderId="42" xfId="0" applyNumberFormat="1" applyFont="1" applyBorder="1" applyAlignment="1">
      <alignment horizontal="right" vertical="center"/>
    </xf>
    <xf numFmtId="3" fontId="56" fillId="3" borderId="39" xfId="0" applyNumberFormat="1" applyFont="1" applyFill="1" applyBorder="1" applyAlignment="1" applyProtection="1">
      <alignment horizontal="right" vertical="center"/>
    </xf>
    <xf numFmtId="3" fontId="58" fillId="3" borderId="39" xfId="3" applyNumberFormat="1" applyFont="1" applyFill="1" applyBorder="1" applyAlignment="1" applyProtection="1">
      <alignment horizontal="right" vertical="center"/>
    </xf>
    <xf numFmtId="3" fontId="3" fillId="3" borderId="42" xfId="0" applyNumberFormat="1" applyFont="1" applyFill="1" applyBorder="1" applyAlignment="1">
      <alignment horizontal="right" vertical="center"/>
    </xf>
    <xf numFmtId="3" fontId="56" fillId="3" borderId="39" xfId="0" applyNumberFormat="1" applyFont="1" applyFill="1" applyBorder="1" applyAlignment="1">
      <alignment horizontal="right" vertical="center"/>
    </xf>
    <xf numFmtId="0" fontId="59" fillId="0" borderId="39" xfId="0" applyFont="1" applyBorder="1" applyAlignment="1">
      <alignment vertical="center"/>
    </xf>
    <xf numFmtId="0" fontId="59" fillId="0" borderId="39" xfId="0" applyFont="1" applyBorder="1" applyAlignment="1">
      <alignment vertical="center" wrapText="1"/>
    </xf>
    <xf numFmtId="0" fontId="6" fillId="4" borderId="39" xfId="0" applyFont="1" applyFill="1" applyBorder="1" applyAlignment="1">
      <alignment horizontal="left" vertical="center" wrapText="1"/>
    </xf>
    <xf numFmtId="3" fontId="6" fillId="4" borderId="39" xfId="0" applyNumberFormat="1" applyFont="1" applyFill="1" applyBorder="1" applyAlignment="1">
      <alignment horizontal="right" vertical="center"/>
    </xf>
    <xf numFmtId="0" fontId="60" fillId="0" borderId="0" xfId="0" applyFont="1"/>
    <xf numFmtId="0" fontId="61" fillId="0" borderId="0" xfId="0" applyFont="1"/>
    <xf numFmtId="0" fontId="64" fillId="0" borderId="48" xfId="2" applyFont="1" applyBorder="1"/>
    <xf numFmtId="0" fontId="64" fillId="0" borderId="39" xfId="2" applyFont="1" applyBorder="1"/>
    <xf numFmtId="0" fontId="64" fillId="0" borderId="42" xfId="2" applyFont="1" applyBorder="1" applyAlignment="1">
      <alignment horizontal="right"/>
    </xf>
    <xf numFmtId="0" fontId="63" fillId="0" borderId="48" xfId="2" applyFont="1" applyBorder="1" applyAlignment="1">
      <alignment horizontal="center"/>
    </xf>
    <xf numFmtId="0" fontId="63" fillId="0" borderId="40" xfId="2" applyFont="1" applyBorder="1" applyAlignment="1">
      <alignment horizontal="left"/>
    </xf>
    <xf numFmtId="0" fontId="63" fillId="0" borderId="39" xfId="2" applyFont="1" applyBorder="1" applyAlignment="1">
      <alignment horizontal="center"/>
    </xf>
    <xf numFmtId="0" fontId="63" fillId="0" borderId="42" xfId="2" applyFont="1" applyBorder="1" applyAlignment="1">
      <alignment horizontal="center"/>
    </xf>
    <xf numFmtId="0" fontId="63" fillId="0" borderId="48" xfId="2" applyFont="1" applyBorder="1"/>
    <xf numFmtId="0" fontId="63" fillId="0" borderId="39" xfId="2" applyFont="1" applyBorder="1"/>
    <xf numFmtId="14" fontId="63" fillId="0" borderId="39" xfId="2" applyNumberFormat="1" applyFont="1" applyBorder="1" applyAlignment="1">
      <alignment horizontal="center"/>
    </xf>
    <xf numFmtId="0" fontId="64" fillId="0" borderId="42" xfId="2" applyFont="1" applyBorder="1"/>
    <xf numFmtId="0" fontId="64" fillId="0" borderId="48" xfId="2" applyFont="1" applyBorder="1" applyAlignment="1">
      <alignment horizontal="center"/>
    </xf>
    <xf numFmtId="0" fontId="63" fillId="0" borderId="39" xfId="2" applyFont="1" applyBorder="1" applyAlignment="1"/>
    <xf numFmtId="3" fontId="63" fillId="0" borderId="39" xfId="2" applyNumberFormat="1" applyFont="1" applyBorder="1"/>
    <xf numFmtId="3" fontId="63" fillId="0" borderId="42" xfId="2" applyNumberFormat="1" applyFont="1" applyBorder="1"/>
    <xf numFmtId="3" fontId="64" fillId="0" borderId="39" xfId="2" applyNumberFormat="1" applyFont="1" applyBorder="1" applyAlignment="1">
      <alignment horizontal="right"/>
    </xf>
    <xf numFmtId="3" fontId="64" fillId="0" borderId="39" xfId="2" applyNumberFormat="1" applyFont="1" applyBorder="1"/>
    <xf numFmtId="3" fontId="64" fillId="0" borderId="42" xfId="2" applyNumberFormat="1" applyFont="1" applyBorder="1"/>
    <xf numFmtId="0" fontId="64" fillId="0" borderId="51" xfId="2" applyFont="1" applyBorder="1" applyAlignment="1">
      <alignment horizontal="center"/>
    </xf>
    <xf numFmtId="0" fontId="64" fillId="0" borderId="43" xfId="2" applyFont="1" applyBorder="1"/>
    <xf numFmtId="3" fontId="63" fillId="0" borderId="43" xfId="2" applyNumberFormat="1" applyFont="1" applyBorder="1"/>
    <xf numFmtId="3" fontId="63" fillId="0" borderId="44" xfId="2" applyNumberFormat="1" applyFont="1" applyBorder="1"/>
    <xf numFmtId="0" fontId="64" fillId="0" borderId="35" xfId="2" applyFont="1" applyBorder="1" applyAlignment="1">
      <alignment horizontal="center"/>
    </xf>
    <xf numFmtId="0" fontId="63" fillId="0" borderId="35" xfId="2" applyFont="1" applyBorder="1"/>
    <xf numFmtId="3" fontId="63" fillId="0" borderId="35" xfId="2" applyNumberFormat="1" applyFont="1" applyBorder="1"/>
    <xf numFmtId="0" fontId="64" fillId="0" borderId="47" xfId="3" applyFont="1" applyFill="1" applyBorder="1" applyAlignment="1">
      <alignment horizontal="center"/>
    </xf>
    <xf numFmtId="0" fontId="63" fillId="0" borderId="45" xfId="3" applyFont="1" applyFill="1" applyBorder="1"/>
    <xf numFmtId="3" fontId="63" fillId="0" borderId="45" xfId="3" applyNumberFormat="1" applyFont="1" applyFill="1" applyBorder="1"/>
    <xf numFmtId="3" fontId="63" fillId="0" borderId="46" xfId="3" applyNumberFormat="1" applyFont="1" applyFill="1" applyBorder="1"/>
    <xf numFmtId="0" fontId="64" fillId="0" borderId="48" xfId="3" applyFont="1" applyFill="1" applyBorder="1" applyAlignment="1">
      <alignment horizontal="center"/>
    </xf>
    <xf numFmtId="0" fontId="63" fillId="0" borderId="39" xfId="3" applyFont="1" applyFill="1" applyBorder="1"/>
    <xf numFmtId="3" fontId="63" fillId="0" borderId="39" xfId="3" applyNumberFormat="1" applyFont="1" applyFill="1" applyBorder="1"/>
    <xf numFmtId="3" fontId="63" fillId="0" borderId="42" xfId="3" applyNumberFormat="1" applyFont="1" applyFill="1" applyBorder="1"/>
    <xf numFmtId="0" fontId="64" fillId="0" borderId="48" xfId="3" applyFont="1" applyFill="1" applyBorder="1"/>
    <xf numFmtId="0" fontId="64" fillId="0" borderId="39" xfId="3" applyFont="1" applyFill="1" applyBorder="1"/>
    <xf numFmtId="0" fontId="64" fillId="0" borderId="42" xfId="3" applyFont="1" applyFill="1" applyBorder="1"/>
    <xf numFmtId="0" fontId="64" fillId="0" borderId="40" xfId="3" applyFont="1" applyFill="1" applyBorder="1" applyAlignment="1"/>
    <xf numFmtId="3" fontId="64" fillId="0" borderId="39" xfId="3" applyNumberFormat="1" applyFont="1" applyFill="1" applyBorder="1"/>
    <xf numFmtId="3" fontId="64" fillId="0" borderId="42" xfId="3" applyNumberFormat="1" applyFont="1" applyFill="1" applyBorder="1"/>
    <xf numFmtId="0" fontId="64" fillId="0" borderId="40" xfId="3" applyFont="1" applyFill="1" applyBorder="1" applyAlignment="1">
      <alignment horizontal="left"/>
    </xf>
    <xf numFmtId="0" fontId="63" fillId="0" borderId="40" xfId="3" applyFont="1" applyFill="1" applyBorder="1" applyAlignment="1"/>
    <xf numFmtId="0" fontId="64" fillId="0" borderId="34" xfId="3" applyFont="1" applyFill="1" applyBorder="1"/>
    <xf numFmtId="0" fontId="63" fillId="0" borderId="77" xfId="3" applyFont="1" applyFill="1" applyBorder="1" applyAlignment="1"/>
    <xf numFmtId="0" fontId="64" fillId="0" borderId="49" xfId="3" applyFont="1" applyFill="1" applyBorder="1"/>
    <xf numFmtId="3" fontId="63" fillId="0" borderId="49" xfId="3" applyNumberFormat="1" applyFont="1" applyFill="1" applyBorder="1"/>
    <xf numFmtId="3" fontId="63" fillId="0" borderId="50" xfId="3" applyNumberFormat="1" applyFont="1" applyFill="1" applyBorder="1"/>
    <xf numFmtId="0" fontId="18" fillId="0" borderId="0" xfId="4" applyFill="1" applyProtection="1">
      <protection locked="0"/>
    </xf>
    <xf numFmtId="0" fontId="18" fillId="0" borderId="0" xfId="4" applyFill="1" applyProtection="1"/>
    <xf numFmtId="0" fontId="66" fillId="0" borderId="0" xfId="0" applyFont="1" applyFill="1" applyAlignment="1">
      <alignment horizontal="right"/>
    </xf>
    <xf numFmtId="0" fontId="67" fillId="0" borderId="78" xfId="4" applyFont="1" applyFill="1" applyBorder="1" applyAlignment="1" applyProtection="1">
      <alignment horizontal="center" vertical="center" wrapText="1"/>
    </xf>
    <xf numFmtId="0" fontId="67" fillId="0" borderId="79" xfId="4" applyFont="1" applyFill="1" applyBorder="1" applyAlignment="1" applyProtection="1">
      <alignment horizontal="center" vertical="center"/>
    </xf>
    <xf numFmtId="0" fontId="67" fillId="0" borderId="80" xfId="4" applyFont="1" applyFill="1" applyBorder="1" applyAlignment="1" applyProtection="1">
      <alignment horizontal="center" vertical="center"/>
    </xf>
    <xf numFmtId="0" fontId="68" fillId="0" borderId="81" xfId="4" applyFont="1" applyFill="1" applyBorder="1" applyAlignment="1" applyProtection="1">
      <alignment horizontal="left" vertical="center" indent="1"/>
    </xf>
    <xf numFmtId="0" fontId="18" fillId="0" borderId="0" xfId="4" applyFill="1" applyAlignment="1" applyProtection="1">
      <alignment vertical="center"/>
    </xf>
    <xf numFmtId="0" fontId="68" fillId="0" borderId="83" xfId="4" applyFont="1" applyFill="1" applyBorder="1" applyAlignment="1" applyProtection="1">
      <alignment horizontal="left" vertical="center" indent="1"/>
    </xf>
    <xf numFmtId="0" fontId="68" fillId="0" borderId="84" xfId="4" applyFont="1" applyFill="1" applyBorder="1" applyAlignment="1" applyProtection="1">
      <alignment horizontal="left" vertical="center" wrapText="1" indent="1"/>
    </xf>
    <xf numFmtId="168" fontId="68" fillId="0" borderId="84" xfId="4" applyNumberFormat="1" applyFont="1" applyFill="1" applyBorder="1" applyAlignment="1" applyProtection="1">
      <alignment vertical="center"/>
      <protection locked="0"/>
    </xf>
    <xf numFmtId="168" fontId="68" fillId="3" borderId="57" xfId="4" applyNumberFormat="1" applyFont="1" applyFill="1" applyBorder="1" applyAlignment="1" applyProtection="1">
      <alignment vertical="center"/>
    </xf>
    <xf numFmtId="0" fontId="68" fillId="0" borderId="85" xfId="4" applyFont="1" applyFill="1" applyBorder="1" applyAlignment="1" applyProtection="1">
      <alignment horizontal="left" vertical="center" indent="1"/>
    </xf>
    <xf numFmtId="0" fontId="68" fillId="0" borderId="86" xfId="4" applyFont="1" applyFill="1" applyBorder="1" applyAlignment="1" applyProtection="1">
      <alignment horizontal="left" vertical="center" wrapText="1" indent="1"/>
    </xf>
    <xf numFmtId="168" fontId="68" fillId="0" borderId="86" xfId="4" applyNumberFormat="1" applyFont="1" applyFill="1" applyBorder="1" applyAlignment="1" applyProtection="1">
      <alignment vertical="center"/>
      <protection locked="0"/>
    </xf>
    <xf numFmtId="168" fontId="68" fillId="3" borderId="42" xfId="4" applyNumberFormat="1" applyFont="1" applyFill="1" applyBorder="1" applyAlignment="1" applyProtection="1">
      <alignment vertical="center"/>
    </xf>
    <xf numFmtId="0" fontId="18" fillId="0" borderId="0" xfId="4" applyFill="1" applyAlignment="1" applyProtection="1">
      <alignment vertical="center"/>
      <protection locked="0"/>
    </xf>
    <xf numFmtId="0" fontId="68" fillId="0" borderId="87" xfId="4" applyFont="1" applyFill="1" applyBorder="1" applyAlignment="1" applyProtection="1">
      <alignment horizontal="left" vertical="center" wrapText="1" indent="1"/>
    </xf>
    <xf numFmtId="168" fontId="68" fillId="0" borderId="87" xfId="4" applyNumberFormat="1" applyFont="1" applyFill="1" applyBorder="1" applyAlignment="1" applyProtection="1">
      <alignment vertical="center"/>
      <protection locked="0"/>
    </xf>
    <xf numFmtId="168" fontId="68" fillId="0" borderId="88" xfId="4" applyNumberFormat="1" applyFont="1" applyFill="1" applyBorder="1" applyAlignment="1" applyProtection="1">
      <alignment vertical="center"/>
      <protection locked="0"/>
    </xf>
    <xf numFmtId="0" fontId="68" fillId="0" borderId="86" xfId="4" applyFont="1" applyFill="1" applyBorder="1" applyAlignment="1" applyProtection="1">
      <alignment horizontal="left" vertical="center" indent="1"/>
    </xf>
    <xf numFmtId="168" fontId="68" fillId="3" borderId="50" xfId="4" applyNumberFormat="1" applyFont="1" applyFill="1" applyBorder="1" applyAlignment="1" applyProtection="1">
      <alignment vertical="center"/>
    </xf>
    <xf numFmtId="0" fontId="67" fillId="0" borderId="89" xfId="4" applyFont="1" applyFill="1" applyBorder="1" applyAlignment="1" applyProtection="1">
      <alignment horizontal="left" vertical="center" indent="1"/>
    </xf>
    <xf numFmtId="168" fontId="70" fillId="0" borderId="89" xfId="4" applyNumberFormat="1" applyFont="1" applyFill="1" applyBorder="1" applyAlignment="1" applyProtection="1">
      <alignment vertical="center"/>
    </xf>
    <xf numFmtId="168" fontId="70" fillId="0" borderId="90" xfId="4" applyNumberFormat="1" applyFont="1" applyFill="1" applyBorder="1" applyAlignment="1" applyProtection="1">
      <alignment vertical="center"/>
    </xf>
    <xf numFmtId="0" fontId="68" fillId="0" borderId="91" xfId="4" applyFont="1" applyFill="1" applyBorder="1" applyAlignment="1" applyProtection="1">
      <alignment horizontal="left" vertical="center" indent="1"/>
    </xf>
    <xf numFmtId="0" fontId="68" fillId="0" borderId="92" xfId="4" applyFont="1" applyFill="1" applyBorder="1" applyAlignment="1" applyProtection="1">
      <alignment horizontal="left" vertical="center" indent="1"/>
    </xf>
    <xf numFmtId="168" fontId="68" fillId="0" borderId="92" xfId="4" applyNumberFormat="1" applyFont="1" applyFill="1" applyBorder="1" applyAlignment="1" applyProtection="1">
      <alignment vertical="center"/>
      <protection locked="0"/>
    </xf>
    <xf numFmtId="0" fontId="70" fillId="0" borderId="81" xfId="4" applyFont="1" applyFill="1" applyBorder="1" applyAlignment="1" applyProtection="1">
      <alignment horizontal="left" vertical="center" indent="1"/>
    </xf>
    <xf numFmtId="168" fontId="70" fillId="0" borderId="82" xfId="4" applyNumberFormat="1" applyFont="1" applyFill="1" applyBorder="1" applyAlignment="1" applyProtection="1">
      <alignment vertical="center"/>
    </xf>
    <xf numFmtId="0" fontId="67" fillId="0" borderId="89" xfId="4" applyFont="1" applyFill="1" applyBorder="1" applyAlignment="1" applyProtection="1">
      <alignment horizontal="left" indent="1"/>
    </xf>
    <xf numFmtId="168" fontId="70" fillId="0" borderId="89" xfId="4" applyNumberFormat="1" applyFont="1" applyFill="1" applyBorder="1" applyProtection="1"/>
    <xf numFmtId="168" fontId="70" fillId="0" borderId="82" xfId="4" applyNumberFormat="1" applyFont="1" applyFill="1" applyBorder="1" applyProtection="1"/>
    <xf numFmtId="0" fontId="71" fillId="0" borderId="0" xfId="0" applyFont="1"/>
    <xf numFmtId="0" fontId="71" fillId="0" borderId="0" xfId="0" applyFont="1" applyAlignment="1">
      <alignment horizontal="right"/>
    </xf>
    <xf numFmtId="0" fontId="21" fillId="0" borderId="0" xfId="0" applyFont="1" applyAlignment="1">
      <alignment horizontal="center" wrapText="1"/>
    </xf>
    <xf numFmtId="0" fontId="71" fillId="0" borderId="0" xfId="0" applyFont="1" applyProtection="1"/>
    <xf numFmtId="0" fontId="72" fillId="0" borderId="86" xfId="0" applyFont="1" applyBorder="1" applyAlignment="1" applyProtection="1">
      <alignment horizontal="left" vertical="center" indent="1"/>
      <protection locked="0"/>
    </xf>
    <xf numFmtId="0" fontId="18" fillId="0" borderId="39" xfId="0" applyFont="1" applyBorder="1" applyAlignment="1">
      <alignment horizontal="left"/>
    </xf>
    <xf numFmtId="0" fontId="18" fillId="0" borderId="93" xfId="0" applyFont="1" applyBorder="1" applyAlignment="1">
      <alignment horizontal="left"/>
    </xf>
    <xf numFmtId="0" fontId="72" fillId="0" borderId="92" xfId="0" applyFont="1" applyBorder="1" applyAlignment="1" applyProtection="1">
      <alignment horizontal="left" vertical="center" indent="1"/>
      <protection locked="0"/>
    </xf>
    <xf numFmtId="0" fontId="21" fillId="0" borderId="94" xfId="0" applyFont="1" applyBorder="1" applyAlignment="1" applyProtection="1">
      <alignment horizontal="center" vertical="center" wrapText="1"/>
    </xf>
    <xf numFmtId="0" fontId="21" fillId="0" borderId="95" xfId="0" applyFont="1" applyBorder="1" applyAlignment="1" applyProtection="1">
      <alignment horizontal="center" vertical="center"/>
    </xf>
    <xf numFmtId="0" fontId="21" fillId="0" borderId="96" xfId="0" applyFont="1" applyBorder="1" applyAlignment="1" applyProtection="1">
      <alignment horizontal="center" vertical="center" wrapText="1"/>
    </xf>
    <xf numFmtId="0" fontId="72" fillId="0" borderId="97" xfId="0" applyFont="1" applyBorder="1" applyAlignment="1" applyProtection="1">
      <alignment horizontal="right" vertical="center" indent="1"/>
    </xf>
    <xf numFmtId="3" fontId="72" fillId="0" borderId="98" xfId="0" applyNumberFormat="1" applyFont="1" applyBorder="1" applyAlignment="1" applyProtection="1">
      <alignment horizontal="right" vertical="center" indent="1"/>
      <protection locked="0"/>
    </xf>
    <xf numFmtId="0" fontId="72" fillId="0" borderId="99" xfId="0" applyFont="1" applyBorder="1" applyAlignment="1" applyProtection="1">
      <alignment horizontal="right" vertical="center" indent="1"/>
    </xf>
    <xf numFmtId="3" fontId="72" fillId="0" borderId="100" xfId="0" applyNumberFormat="1" applyFont="1" applyBorder="1" applyAlignment="1" applyProtection="1">
      <alignment horizontal="right" vertical="center" indent="1"/>
      <protection locked="0"/>
    </xf>
    <xf numFmtId="3" fontId="21" fillId="0" borderId="104" xfId="0" applyNumberFormat="1" applyFont="1" applyFill="1" applyBorder="1" applyAlignment="1" applyProtection="1">
      <alignment horizontal="right" vertical="center" indent="1"/>
    </xf>
    <xf numFmtId="168" fontId="71" fillId="5" borderId="103" xfId="0" applyNumberFormat="1" applyFont="1" applyFill="1" applyBorder="1" applyAlignment="1" applyProtection="1">
      <alignment horizontal="left" vertical="center" wrapText="1" indent="2"/>
    </xf>
    <xf numFmtId="0" fontId="73" fillId="0" borderId="0" xfId="0" applyFont="1"/>
    <xf numFmtId="0" fontId="75" fillId="0" borderId="0" xfId="0" applyFont="1" applyFill="1" applyBorder="1" applyAlignment="1">
      <alignment horizontal="center" vertical="center"/>
    </xf>
    <xf numFmtId="0" fontId="72" fillId="0" borderId="0" xfId="0" applyFont="1" applyFill="1" applyBorder="1"/>
    <xf numFmtId="0" fontId="74" fillId="0" borderId="0" xfId="0" applyFont="1" applyFill="1" applyBorder="1" applyAlignment="1">
      <alignment horizontal="right"/>
    </xf>
    <xf numFmtId="0" fontId="76" fillId="0" borderId="0" xfId="0" applyFont="1" applyFill="1" applyBorder="1" applyAlignment="1">
      <alignment horizontal="left" vertical="center" wrapText="1"/>
    </xf>
    <xf numFmtId="3" fontId="77" fillId="0" borderId="0" xfId="0" applyNumberFormat="1" applyFont="1" applyFill="1" applyBorder="1"/>
    <xf numFmtId="3" fontId="72" fillId="0" borderId="0" xfId="0" applyNumberFormat="1" applyFont="1" applyFill="1" applyBorder="1"/>
    <xf numFmtId="3" fontId="78" fillId="0" borderId="0" xfId="0" applyNumberFormat="1" applyFont="1" applyFill="1" applyBorder="1"/>
    <xf numFmtId="3" fontId="72" fillId="0" borderId="66" xfId="0" applyNumberFormat="1" applyFont="1" applyFill="1" applyBorder="1" applyAlignment="1">
      <alignment vertical="center"/>
    </xf>
    <xf numFmtId="3" fontId="21" fillId="0" borderId="35" xfId="0" applyNumberFormat="1" applyFont="1" applyFill="1" applyBorder="1" applyAlignment="1">
      <alignment vertical="center"/>
    </xf>
    <xf numFmtId="3" fontId="78" fillId="0" borderId="35" xfId="0" applyNumberFormat="1" applyFont="1" applyFill="1" applyBorder="1" applyAlignment="1">
      <alignment vertical="center"/>
    </xf>
    <xf numFmtId="3" fontId="72" fillId="0" borderId="39" xfId="0" applyNumberFormat="1" applyFont="1" applyFill="1" applyBorder="1" applyAlignment="1">
      <alignment vertical="center"/>
    </xf>
    <xf numFmtId="3" fontId="72" fillId="0" borderId="42" xfId="0" applyNumberFormat="1" applyFont="1" applyFill="1" applyBorder="1" applyAlignment="1">
      <alignment vertical="center"/>
    </xf>
    <xf numFmtId="3" fontId="72" fillId="0" borderId="93" xfId="0" applyNumberFormat="1" applyFont="1" applyFill="1" applyBorder="1" applyAlignment="1">
      <alignment vertical="center"/>
    </xf>
    <xf numFmtId="3" fontId="72" fillId="0" borderId="106" xfId="0" applyNumberFormat="1" applyFont="1" applyFill="1" applyBorder="1" applyAlignment="1">
      <alignment vertical="center"/>
    </xf>
    <xf numFmtId="3" fontId="72" fillId="0" borderId="107" xfId="0" applyNumberFormat="1" applyFont="1" applyFill="1" applyBorder="1" applyAlignment="1">
      <alignment vertical="center"/>
    </xf>
    <xf numFmtId="3" fontId="72" fillId="0" borderId="41" xfId="0" applyNumberFormat="1" applyFont="1" applyFill="1" applyBorder="1" applyAlignment="1">
      <alignment vertical="center"/>
    </xf>
    <xf numFmtId="3" fontId="72" fillId="0" borderId="111" xfId="0" applyNumberFormat="1" applyFont="1" applyFill="1" applyBorder="1" applyAlignment="1">
      <alignment vertical="center"/>
    </xf>
    <xf numFmtId="0" fontId="79" fillId="0" borderId="6" xfId="0" applyFont="1" applyBorder="1" applyAlignment="1">
      <alignment horizontal="left" vertical="center" wrapText="1"/>
    </xf>
    <xf numFmtId="3" fontId="21" fillId="0" borderId="112" xfId="0" applyNumberFormat="1" applyFont="1" applyFill="1" applyBorder="1" applyAlignment="1">
      <alignment horizontal="left" vertical="center" wrapText="1"/>
    </xf>
    <xf numFmtId="3" fontId="72" fillId="0" borderId="113" xfId="0" applyNumberFormat="1" applyFont="1" applyFill="1" applyBorder="1" applyAlignment="1">
      <alignment horizontal="left" vertical="center" wrapText="1"/>
    </xf>
    <xf numFmtId="0" fontId="78" fillId="0" borderId="112" xfId="0" applyFont="1" applyFill="1" applyBorder="1" applyAlignment="1">
      <alignment horizontal="left" vertical="center" wrapText="1"/>
    </xf>
    <xf numFmtId="0" fontId="78" fillId="0" borderId="0" xfId="0" applyFont="1" applyFill="1" applyBorder="1"/>
    <xf numFmtId="0" fontId="63" fillId="0" borderId="0" xfId="0" applyFont="1" applyFill="1" applyBorder="1"/>
    <xf numFmtId="0" fontId="73" fillId="0" borderId="0" xfId="0" applyFont="1" applyBorder="1" applyAlignment="1">
      <alignment horizontal="center" vertical="center"/>
    </xf>
    <xf numFmtId="0" fontId="80" fillId="0" borderId="0" xfId="0" applyFont="1" applyFill="1" applyBorder="1"/>
    <xf numFmtId="0" fontId="71" fillId="0" borderId="39" xfId="0" applyFont="1" applyBorder="1"/>
    <xf numFmtId="0" fontId="71" fillId="0" borderId="43" xfId="0" applyFont="1" applyBorder="1" applyAlignment="1">
      <alignment horizontal="center" vertical="center"/>
    </xf>
    <xf numFmtId="0" fontId="72" fillId="0" borderId="43" xfId="0" applyFont="1" applyFill="1" applyBorder="1" applyAlignment="1">
      <alignment horizontal="center" vertical="center"/>
    </xf>
    <xf numFmtId="0" fontId="78" fillId="0" borderId="110" xfId="0" applyFont="1" applyFill="1" applyBorder="1" applyAlignment="1">
      <alignment horizontal="center" vertical="center" wrapText="1"/>
    </xf>
    <xf numFmtId="0" fontId="78" fillId="0" borderId="35" xfId="0" applyFont="1" applyFill="1" applyBorder="1" applyAlignment="1">
      <alignment horizontal="center" vertical="center" wrapText="1"/>
    </xf>
    <xf numFmtId="0" fontId="71" fillId="0" borderId="105" xfId="0" applyFont="1" applyBorder="1" applyAlignment="1">
      <alignment horizontal="center" vertical="center"/>
    </xf>
    <xf numFmtId="3" fontId="78" fillId="0" borderId="108" xfId="0" applyNumberFormat="1" applyFont="1" applyFill="1" applyBorder="1" applyAlignment="1">
      <alignment horizontal="left" wrapText="1"/>
    </xf>
    <xf numFmtId="0" fontId="71" fillId="0" borderId="48" xfId="0" applyFont="1" applyBorder="1" applyAlignment="1">
      <alignment horizontal="center" vertical="center"/>
    </xf>
    <xf numFmtId="0" fontId="72" fillId="0" borderId="42" xfId="0" applyFont="1" applyFill="1" applyBorder="1" applyAlignment="1">
      <alignment horizontal="center" vertical="center"/>
    </xf>
    <xf numFmtId="0" fontId="71" fillId="0" borderId="35" xfId="0" applyFont="1" applyBorder="1" applyAlignment="1">
      <alignment horizontal="center" vertical="center"/>
    </xf>
    <xf numFmtId="0" fontId="77" fillId="0" borderId="35" xfId="0" applyFont="1" applyFill="1" applyBorder="1" applyAlignment="1">
      <alignment horizontal="center" vertical="center"/>
    </xf>
    <xf numFmtId="0" fontId="77" fillId="0" borderId="106" xfId="0" applyFont="1" applyFill="1" applyBorder="1" applyAlignment="1">
      <alignment horizontal="center" vertical="center"/>
    </xf>
    <xf numFmtId="0" fontId="72" fillId="0" borderId="35" xfId="0" applyFont="1" applyFill="1" applyBorder="1" applyAlignment="1">
      <alignment horizontal="center" vertical="center"/>
    </xf>
    <xf numFmtId="3" fontId="24" fillId="0" borderId="14" xfId="0" applyNumberFormat="1" applyFont="1" applyBorder="1" applyAlignment="1">
      <alignment horizontal="right" vertical="center"/>
    </xf>
    <xf numFmtId="0" fontId="10" fillId="0" borderId="19" xfId="2" applyFont="1" applyBorder="1" applyAlignment="1" applyProtection="1">
      <alignment horizontal="left" vertical="center"/>
    </xf>
    <xf numFmtId="0" fontId="18" fillId="0" borderId="0" xfId="0" applyFont="1" applyAlignment="1">
      <alignment vertical="center"/>
    </xf>
    <xf numFmtId="49" fontId="18" fillId="0" borderId="31" xfId="0" applyNumberFormat="1" applyFont="1" applyBorder="1" applyAlignment="1">
      <alignment horizontal="right" vertical="center"/>
    </xf>
    <xf numFmtId="0" fontId="18" fillId="0" borderId="31" xfId="0" applyFont="1" applyBorder="1" applyAlignment="1">
      <alignment vertical="center"/>
    </xf>
    <xf numFmtId="0" fontId="18" fillId="0" borderId="33" xfId="0" applyFont="1" applyBorder="1" applyAlignment="1">
      <alignment vertical="center"/>
    </xf>
    <xf numFmtId="0" fontId="18" fillId="0" borderId="19" xfId="0" applyFont="1" applyBorder="1" applyAlignment="1">
      <alignment vertical="center"/>
    </xf>
    <xf numFmtId="49" fontId="18" fillId="0" borderId="35" xfId="0" applyNumberFormat="1" applyFont="1" applyBorder="1" applyAlignment="1">
      <alignment horizontal="right" vertical="center"/>
    </xf>
    <xf numFmtId="0" fontId="18" fillId="0" borderId="24" xfId="0" applyFont="1" applyBorder="1" applyAlignment="1">
      <alignment vertical="center"/>
    </xf>
    <xf numFmtId="0" fontId="24" fillId="0" borderId="24" xfId="0" applyFont="1" applyBorder="1" applyAlignment="1">
      <alignment vertical="center"/>
    </xf>
    <xf numFmtId="0" fontId="18" fillId="0" borderId="35" xfId="0" applyFont="1" applyBorder="1" applyAlignment="1">
      <alignment vertical="center"/>
    </xf>
    <xf numFmtId="0" fontId="24" fillId="0" borderId="35" xfId="0" applyFont="1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0" xfId="0" applyAlignment="1">
      <alignment vertical="center"/>
    </xf>
    <xf numFmtId="0" fontId="71" fillId="0" borderId="56" xfId="0" applyFont="1" applyBorder="1" applyAlignment="1">
      <alignment horizontal="center" vertical="center"/>
    </xf>
    <xf numFmtId="0" fontId="72" fillId="0" borderId="57" xfId="0" applyFont="1" applyFill="1" applyBorder="1" applyAlignment="1">
      <alignment horizontal="center" vertical="center"/>
    </xf>
    <xf numFmtId="0" fontId="78" fillId="0" borderId="116" xfId="0" applyFont="1" applyFill="1" applyBorder="1" applyAlignment="1">
      <alignment horizontal="left" vertical="center"/>
    </xf>
    <xf numFmtId="3" fontId="78" fillId="0" borderId="76" xfId="0" applyNumberFormat="1" applyFont="1" applyFill="1" applyBorder="1" applyAlignment="1">
      <alignment horizontal="center" vertical="center" wrapText="1"/>
    </xf>
    <xf numFmtId="3" fontId="78" fillId="0" borderId="38" xfId="0" applyNumberFormat="1" applyFont="1" applyFill="1" applyBorder="1" applyAlignment="1">
      <alignment horizontal="center" vertical="center" wrapText="1"/>
    </xf>
    <xf numFmtId="3" fontId="78" fillId="0" borderId="57" xfId="0" applyNumberFormat="1" applyFont="1" applyFill="1" applyBorder="1" applyAlignment="1">
      <alignment vertical="center" wrapText="1"/>
    </xf>
    <xf numFmtId="0" fontId="71" fillId="0" borderId="117" xfId="0" applyFont="1" applyBorder="1" applyAlignment="1">
      <alignment horizontal="center" vertical="center"/>
    </xf>
    <xf numFmtId="0" fontId="77" fillId="0" borderId="118" xfId="0" applyFont="1" applyFill="1" applyBorder="1" applyAlignment="1">
      <alignment horizontal="center" vertical="center"/>
    </xf>
    <xf numFmtId="3" fontId="77" fillId="0" borderId="119" xfId="0" applyNumberFormat="1" applyFont="1" applyFill="1" applyBorder="1"/>
    <xf numFmtId="3" fontId="77" fillId="0" borderId="120" xfId="0" applyNumberFormat="1" applyFont="1" applyFill="1" applyBorder="1"/>
    <xf numFmtId="3" fontId="77" fillId="0" borderId="121" xfId="0" applyNumberFormat="1" applyFont="1" applyFill="1" applyBorder="1"/>
    <xf numFmtId="3" fontId="77" fillId="0" borderId="122" xfId="0" applyNumberFormat="1" applyFont="1" applyFill="1" applyBorder="1"/>
    <xf numFmtId="3" fontId="77" fillId="0" borderId="118" xfId="0" applyNumberFormat="1" applyFont="1" applyFill="1" applyBorder="1"/>
    <xf numFmtId="0" fontId="72" fillId="0" borderId="118" xfId="0" applyFont="1" applyFill="1" applyBorder="1" applyAlignment="1">
      <alignment horizontal="center" vertical="center"/>
    </xf>
    <xf numFmtId="3" fontId="21" fillId="0" borderId="119" xfId="0" applyNumberFormat="1" applyFont="1" applyFill="1" applyBorder="1"/>
    <xf numFmtId="3" fontId="72" fillId="0" borderId="120" xfId="0" applyNumberFormat="1" applyFont="1" applyFill="1" applyBorder="1"/>
    <xf numFmtId="3" fontId="72" fillId="0" borderId="121" xfId="0" applyNumberFormat="1" applyFont="1" applyFill="1" applyBorder="1" applyAlignment="1">
      <alignment horizontal="right"/>
    </xf>
    <xf numFmtId="3" fontId="72" fillId="0" borderId="122" xfId="0" applyNumberFormat="1" applyFont="1" applyFill="1" applyBorder="1" applyAlignment="1">
      <alignment horizontal="right"/>
    </xf>
    <xf numFmtId="3" fontId="72" fillId="0" borderId="118" xfId="0" applyNumberFormat="1" applyFont="1" applyFill="1" applyBorder="1" applyAlignment="1">
      <alignment horizontal="right"/>
    </xf>
    <xf numFmtId="3" fontId="72" fillId="0" borderId="121" xfId="0" applyNumberFormat="1" applyFont="1" applyFill="1" applyBorder="1" applyAlignment="1">
      <alignment horizontal="right" vertical="center"/>
    </xf>
    <xf numFmtId="0" fontId="72" fillId="0" borderId="119" xfId="0" applyFont="1" applyBorder="1" applyAlignment="1">
      <alignment horizontal="left" vertical="center" wrapText="1"/>
    </xf>
    <xf numFmtId="0" fontId="79" fillId="0" borderId="119" xfId="0" applyFont="1" applyBorder="1" applyAlignment="1">
      <alignment horizontal="left" vertical="center" wrapText="1"/>
    </xf>
    <xf numFmtId="3" fontId="72" fillId="3" borderId="120" xfId="0" applyNumberFormat="1" applyFont="1" applyFill="1" applyBorder="1" applyAlignment="1">
      <alignment vertical="center"/>
    </xf>
    <xf numFmtId="0" fontId="71" fillId="0" borderId="124" xfId="0" applyFont="1" applyBorder="1" applyAlignment="1">
      <alignment horizontal="center" vertical="center"/>
    </xf>
    <xf numFmtId="0" fontId="77" fillId="0" borderId="125" xfId="0" applyFont="1" applyFill="1" applyBorder="1" applyAlignment="1">
      <alignment horizontal="center" vertical="center"/>
    </xf>
    <xf numFmtId="3" fontId="77" fillId="0" borderId="126" xfId="0" applyNumberFormat="1" applyFont="1" applyFill="1" applyBorder="1" applyAlignment="1">
      <alignment horizontal="left" vertical="center" wrapText="1"/>
    </xf>
    <xf numFmtId="3" fontId="77" fillId="0" borderId="109" xfId="0" applyNumberFormat="1" applyFont="1" applyFill="1" applyBorder="1" applyAlignment="1">
      <alignment vertical="center"/>
    </xf>
    <xf numFmtId="3" fontId="77" fillId="0" borderId="127" xfId="0" applyNumberFormat="1" applyFont="1" applyFill="1" applyBorder="1" applyAlignment="1">
      <alignment vertical="center"/>
    </xf>
    <xf numFmtId="3" fontId="77" fillId="0" borderId="128" xfId="0" applyNumberFormat="1" applyFont="1" applyFill="1" applyBorder="1" applyAlignment="1">
      <alignment vertical="center"/>
    </xf>
    <xf numFmtId="3" fontId="72" fillId="3" borderId="122" xfId="0" applyNumberFormat="1" applyFont="1" applyFill="1" applyBorder="1" applyAlignment="1">
      <alignment horizontal="right" vertical="center"/>
    </xf>
    <xf numFmtId="3" fontId="72" fillId="3" borderId="118" xfId="0" applyNumberFormat="1" applyFont="1" applyFill="1" applyBorder="1" applyAlignment="1">
      <alignment horizontal="right" vertical="center"/>
    </xf>
    <xf numFmtId="0" fontId="11" fillId="3" borderId="3" xfId="2" applyFont="1" applyFill="1" applyBorder="1" applyAlignment="1" applyProtection="1">
      <alignment horizontal="center"/>
    </xf>
    <xf numFmtId="0" fontId="11" fillId="3" borderId="8" xfId="2" applyFont="1" applyFill="1" applyBorder="1" applyAlignment="1" applyProtection="1">
      <alignment horizontal="center"/>
    </xf>
    <xf numFmtId="0" fontId="13" fillId="3" borderId="22" xfId="0" applyFont="1" applyFill="1" applyBorder="1"/>
    <xf numFmtId="0" fontId="13" fillId="3" borderId="21" xfId="0" applyFont="1" applyFill="1" applyBorder="1"/>
    <xf numFmtId="3" fontId="13" fillId="3" borderId="21" xfId="0" applyNumberFormat="1" applyFont="1" applyFill="1" applyBorder="1"/>
    <xf numFmtId="3" fontId="11" fillId="3" borderId="21" xfId="2" applyNumberFormat="1" applyFont="1" applyFill="1" applyBorder="1" applyAlignment="1" applyProtection="1">
      <alignment horizontal="right"/>
    </xf>
    <xf numFmtId="3" fontId="11" fillId="3" borderId="21" xfId="0" applyNumberFormat="1" applyFont="1" applyFill="1" applyBorder="1" applyAlignment="1">
      <alignment horizontal="right"/>
    </xf>
    <xf numFmtId="3" fontId="14" fillId="3" borderId="21" xfId="2" applyNumberFormat="1" applyFont="1" applyFill="1" applyBorder="1" applyAlignment="1" applyProtection="1">
      <alignment horizontal="right" vertical="center"/>
    </xf>
    <xf numFmtId="3" fontId="10" fillId="3" borderId="21" xfId="2" applyNumberFormat="1" applyFont="1" applyFill="1" applyBorder="1" applyAlignment="1" applyProtection="1">
      <alignment horizontal="right" vertical="center"/>
    </xf>
    <xf numFmtId="3" fontId="11" fillId="3" borderId="21" xfId="2" applyNumberFormat="1" applyFont="1" applyFill="1" applyBorder="1" applyAlignment="1" applyProtection="1">
      <alignment horizontal="right" vertical="center"/>
    </xf>
    <xf numFmtId="3" fontId="4" fillId="3" borderId="0" xfId="0" applyNumberFormat="1" applyFont="1" applyFill="1"/>
    <xf numFmtId="0" fontId="4" fillId="3" borderId="0" xfId="0" applyFont="1" applyFill="1"/>
    <xf numFmtId="0" fontId="18" fillId="0" borderId="0" xfId="0" applyFont="1" applyFill="1"/>
    <xf numFmtId="0" fontId="0" fillId="0" borderId="23" xfId="0" applyFill="1" applyBorder="1" applyAlignment="1">
      <alignment horizontal="center" vertical="center"/>
    </xf>
    <xf numFmtId="3" fontId="24" fillId="0" borderId="57" xfId="0" applyNumberFormat="1" applyFont="1" applyFill="1" applyBorder="1" applyAlignment="1">
      <alignment horizontal="right" vertical="center"/>
    </xf>
    <xf numFmtId="3" fontId="28" fillId="0" borderId="35" xfId="0" applyNumberFormat="1" applyFont="1" applyFill="1" applyBorder="1"/>
    <xf numFmtId="3" fontId="28" fillId="0" borderId="24" xfId="0" applyNumberFormat="1" applyFont="1" applyFill="1" applyBorder="1"/>
    <xf numFmtId="3" fontId="26" fillId="0" borderId="46" xfId="0" applyNumberFormat="1" applyFont="1" applyFill="1" applyBorder="1"/>
    <xf numFmtId="3" fontId="32" fillId="0" borderId="35" xfId="0" applyNumberFormat="1" applyFont="1" applyFill="1" applyBorder="1"/>
    <xf numFmtId="3" fontId="18" fillId="0" borderId="0" xfId="0" applyNumberFormat="1" applyFont="1" applyFill="1"/>
    <xf numFmtId="3" fontId="34" fillId="0" borderId="0" xfId="0" applyNumberFormat="1" applyFont="1" applyFill="1"/>
    <xf numFmtId="0" fontId="0" fillId="0" borderId="0" xfId="0" applyFill="1"/>
    <xf numFmtId="165" fontId="24" fillId="0" borderId="76" xfId="0" applyNumberFormat="1" applyFont="1" applyBorder="1"/>
    <xf numFmtId="165" fontId="24" fillId="0" borderId="121" xfId="0" applyNumberFormat="1" applyFont="1" applyBorder="1"/>
    <xf numFmtId="3" fontId="28" fillId="0" borderId="121" xfId="0" applyNumberFormat="1" applyFont="1" applyBorder="1"/>
    <xf numFmtId="3" fontId="24" fillId="0" borderId="121" xfId="0" applyNumberFormat="1" applyFont="1" applyBorder="1"/>
    <xf numFmtId="3" fontId="24" fillId="0" borderId="13" xfId="0" applyNumberFormat="1" applyFont="1" applyBorder="1"/>
    <xf numFmtId="165" fontId="32" fillId="0" borderId="58" xfId="0" applyNumberFormat="1" applyFont="1" applyBorder="1"/>
    <xf numFmtId="3" fontId="28" fillId="0" borderId="76" xfId="0" applyNumberFormat="1" applyFont="1" applyBorder="1"/>
    <xf numFmtId="3" fontId="28" fillId="0" borderId="127" xfId="0" applyNumberFormat="1" applyFont="1" applyBorder="1"/>
    <xf numFmtId="3" fontId="28" fillId="0" borderId="110" xfId="0" applyNumberFormat="1" applyFont="1" applyBorder="1"/>
    <xf numFmtId="165" fontId="28" fillId="0" borderId="27" xfId="0" applyNumberFormat="1" applyFont="1" applyBorder="1"/>
    <xf numFmtId="165" fontId="28" fillId="0" borderId="110" xfId="0" applyNumberFormat="1" applyFont="1" applyBorder="1"/>
    <xf numFmtId="165" fontId="28" fillId="0" borderId="121" xfId="0" applyNumberFormat="1" applyFont="1" applyBorder="1"/>
    <xf numFmtId="3" fontId="24" fillId="0" borderId="110" xfId="0" applyNumberFormat="1" applyFont="1" applyBorder="1"/>
    <xf numFmtId="3" fontId="24" fillId="0" borderId="56" xfId="0" applyNumberFormat="1" applyFont="1" applyFill="1" applyBorder="1"/>
    <xf numFmtId="3" fontId="24" fillId="0" borderId="38" xfId="0" applyNumberFormat="1" applyFont="1" applyFill="1" applyBorder="1"/>
    <xf numFmtId="3" fontId="24" fillId="3" borderId="38" xfId="0" applyNumberFormat="1" applyFont="1" applyFill="1" applyBorder="1"/>
    <xf numFmtId="3" fontId="24" fillId="0" borderId="57" xfId="0" applyNumberFormat="1" applyFont="1" applyFill="1" applyBorder="1"/>
    <xf numFmtId="3" fontId="24" fillId="0" borderId="117" xfId="0" applyNumberFormat="1" applyFont="1" applyFill="1" applyBorder="1"/>
    <xf numFmtId="3" fontId="24" fillId="0" borderId="122" xfId="0" applyNumberFormat="1" applyFont="1" applyFill="1" applyBorder="1"/>
    <xf numFmtId="3" fontId="24" fillId="0" borderId="118" xfId="0" applyNumberFormat="1" applyFont="1" applyFill="1" applyBorder="1"/>
    <xf numFmtId="3" fontId="28" fillId="0" borderId="122" xfId="0" applyNumberFormat="1" applyFont="1" applyFill="1" applyBorder="1"/>
    <xf numFmtId="3" fontId="30" fillId="0" borderId="122" xfId="0" applyNumberFormat="1" applyFont="1" applyFill="1" applyBorder="1"/>
    <xf numFmtId="3" fontId="30" fillId="0" borderId="118" xfId="0" applyNumberFormat="1" applyFont="1" applyFill="1" applyBorder="1"/>
    <xf numFmtId="3" fontId="24" fillId="0" borderId="122" xfId="0" applyNumberFormat="1" applyFont="1" applyFill="1" applyBorder="1" applyAlignment="1">
      <alignment vertical="center"/>
    </xf>
    <xf numFmtId="3" fontId="24" fillId="0" borderId="129" xfId="0" applyNumberFormat="1" applyFont="1" applyFill="1" applyBorder="1"/>
    <xf numFmtId="3" fontId="24" fillId="0" borderId="21" xfId="0" applyNumberFormat="1" applyFont="1" applyFill="1" applyBorder="1"/>
    <xf numFmtId="3" fontId="32" fillId="0" borderId="33" xfId="0" applyNumberFormat="1" applyFont="1" applyFill="1" applyBorder="1"/>
    <xf numFmtId="3" fontId="32" fillId="0" borderId="110" xfId="0" applyNumberFormat="1" applyFont="1" applyFill="1" applyBorder="1"/>
    <xf numFmtId="3" fontId="28" fillId="0" borderId="56" xfId="0" applyNumberFormat="1" applyFont="1" applyFill="1" applyBorder="1"/>
    <xf numFmtId="3" fontId="28" fillId="0" borderId="38" xfId="0" applyNumberFormat="1" applyFont="1" applyFill="1" applyBorder="1"/>
    <xf numFmtId="3" fontId="26" fillId="0" borderId="38" xfId="0" applyNumberFormat="1" applyFont="1" applyFill="1" applyBorder="1"/>
    <xf numFmtId="3" fontId="28" fillId="0" borderId="57" xfId="0" applyNumberFormat="1" applyFont="1" applyFill="1" applyBorder="1"/>
    <xf numFmtId="3" fontId="28" fillId="0" borderId="117" xfId="0" applyNumberFormat="1" applyFont="1" applyFill="1" applyBorder="1"/>
    <xf numFmtId="3" fontId="26" fillId="0" borderId="122" xfId="0" applyNumberFormat="1" applyFont="1" applyFill="1" applyBorder="1"/>
    <xf numFmtId="3" fontId="28" fillId="0" borderId="118" xfId="0" applyNumberFormat="1" applyFont="1" applyFill="1" applyBorder="1"/>
    <xf numFmtId="3" fontId="28" fillId="0" borderId="124" xfId="0" applyNumberFormat="1" applyFont="1" applyFill="1" applyBorder="1"/>
    <xf numFmtId="3" fontId="28" fillId="0" borderId="130" xfId="0" applyNumberFormat="1" applyFont="1" applyFill="1" applyBorder="1"/>
    <xf numFmtId="3" fontId="26" fillId="0" borderId="130" xfId="0" applyNumberFormat="1" applyFont="1" applyFill="1" applyBorder="1"/>
    <xf numFmtId="3" fontId="26" fillId="0" borderId="125" xfId="0" applyNumberFormat="1" applyFont="1" applyFill="1" applyBorder="1"/>
    <xf numFmtId="3" fontId="28" fillId="0" borderId="105" xfId="0" applyNumberFormat="1" applyFont="1" applyFill="1" applyBorder="1"/>
    <xf numFmtId="3" fontId="28" fillId="0" borderId="122" xfId="0" applyNumberFormat="1" applyFont="1" applyBorder="1"/>
    <xf numFmtId="3" fontId="28" fillId="0" borderId="118" xfId="0" applyNumberFormat="1" applyFont="1" applyBorder="1"/>
    <xf numFmtId="0" fontId="84" fillId="0" borderId="19" xfId="0" applyFont="1" applyBorder="1" applyAlignment="1">
      <alignment vertical="center"/>
    </xf>
    <xf numFmtId="0" fontId="84" fillId="0" borderId="131" xfId="0" applyFont="1" applyBorder="1" applyAlignment="1">
      <alignment vertical="center"/>
    </xf>
    <xf numFmtId="0" fontId="83" fillId="0" borderId="38" xfId="0" applyFont="1" applyBorder="1" applyAlignment="1">
      <alignment vertical="center"/>
    </xf>
    <xf numFmtId="0" fontId="83" fillId="0" borderId="32" xfId="0" applyFont="1" applyBorder="1" applyAlignment="1">
      <alignment vertical="center" wrapText="1"/>
    </xf>
    <xf numFmtId="0" fontId="71" fillId="0" borderId="117" xfId="0" applyFont="1" applyBorder="1" applyAlignment="1">
      <alignment vertical="center"/>
    </xf>
    <xf numFmtId="3" fontId="83" fillId="0" borderId="122" xfId="0" applyNumberFormat="1" applyFont="1" applyBorder="1" applyAlignment="1">
      <alignment horizontal="right" vertical="center"/>
    </xf>
    <xf numFmtId="0" fontId="71" fillId="0" borderId="117" xfId="0" applyFont="1" applyBorder="1" applyAlignment="1">
      <alignment vertical="center" wrapText="1"/>
    </xf>
    <xf numFmtId="3" fontId="27" fillId="0" borderId="122" xfId="0" applyNumberFormat="1" applyFont="1" applyBorder="1" applyAlignment="1">
      <alignment horizontal="right" vertical="center"/>
    </xf>
    <xf numFmtId="0" fontId="71" fillId="0" borderId="132" xfId="0" applyFont="1" applyBorder="1" applyAlignment="1">
      <alignment vertical="center"/>
    </xf>
    <xf numFmtId="3" fontId="83" fillId="0" borderId="133" xfId="0" applyNumberFormat="1" applyFont="1" applyFill="1" applyBorder="1" applyAlignment="1">
      <alignment horizontal="right" vertical="center"/>
    </xf>
    <xf numFmtId="0" fontId="84" fillId="0" borderId="35" xfId="0" applyFont="1" applyBorder="1" applyAlignment="1">
      <alignment vertical="center"/>
    </xf>
    <xf numFmtId="3" fontId="84" fillId="0" borderId="35" xfId="0" applyNumberFormat="1" applyFont="1" applyBorder="1" applyAlignment="1">
      <alignment horizontal="right" vertical="center"/>
    </xf>
    <xf numFmtId="0" fontId="84" fillId="0" borderId="105" xfId="0" applyFont="1" applyBorder="1" applyAlignment="1">
      <alignment vertical="center"/>
    </xf>
    <xf numFmtId="3" fontId="83" fillId="0" borderId="93" xfId="0" applyNumberFormat="1" applyFont="1" applyBorder="1" applyAlignment="1">
      <alignment horizontal="right" vertical="center"/>
    </xf>
    <xf numFmtId="3" fontId="83" fillId="0" borderId="106" xfId="0" applyNumberFormat="1" applyFont="1" applyBorder="1" applyAlignment="1">
      <alignment horizontal="right" vertical="center" wrapText="1"/>
    </xf>
    <xf numFmtId="3" fontId="83" fillId="0" borderId="118" xfId="0" applyNumberFormat="1" applyFont="1" applyBorder="1" applyAlignment="1">
      <alignment horizontal="right" vertical="center" wrapText="1"/>
    </xf>
    <xf numFmtId="0" fontId="71" fillId="0" borderId="115" xfId="0" applyFont="1" applyBorder="1" applyAlignment="1">
      <alignment vertical="center"/>
    </xf>
    <xf numFmtId="3" fontId="83" fillId="0" borderId="130" xfId="0" applyNumberFormat="1" applyFont="1" applyBorder="1" applyAlignment="1">
      <alignment horizontal="right" vertical="center"/>
    </xf>
    <xf numFmtId="3" fontId="83" fillId="0" borderId="125" xfId="0" applyNumberFormat="1" applyFont="1" applyBorder="1" applyAlignment="1">
      <alignment horizontal="right" vertical="center"/>
    </xf>
    <xf numFmtId="0" fontId="84" fillId="0" borderId="28" xfId="0" applyFont="1" applyBorder="1" applyAlignment="1">
      <alignment vertical="center"/>
    </xf>
    <xf numFmtId="3" fontId="84" fillId="0" borderId="29" xfId="0" applyNumberFormat="1" applyFont="1" applyBorder="1" applyAlignment="1">
      <alignment horizontal="right" vertical="center"/>
    </xf>
    <xf numFmtId="3" fontId="83" fillId="0" borderId="118" xfId="0" applyNumberFormat="1" applyFont="1" applyBorder="1" applyAlignment="1">
      <alignment horizontal="right" vertical="center"/>
    </xf>
    <xf numFmtId="3" fontId="27" fillId="0" borderId="118" xfId="0" applyNumberFormat="1" applyFont="1" applyBorder="1" applyAlignment="1">
      <alignment horizontal="right" vertical="center"/>
    </xf>
    <xf numFmtId="3" fontId="83" fillId="0" borderId="134" xfId="0" applyNumberFormat="1" applyFont="1" applyFill="1" applyBorder="1" applyAlignment="1">
      <alignment horizontal="right" vertical="center"/>
    </xf>
    <xf numFmtId="0" fontId="18" fillId="0" borderId="0" xfId="5" applyFont="1"/>
    <xf numFmtId="0" fontId="85" fillId="0" borderId="0" xfId="5"/>
    <xf numFmtId="0" fontId="18" fillId="0" borderId="0" xfId="5" applyFont="1" applyAlignment="1">
      <alignment horizontal="center"/>
    </xf>
    <xf numFmtId="0" fontId="19" fillId="0" borderId="0" xfId="5" applyFont="1" applyAlignment="1">
      <alignment horizontal="center"/>
    </xf>
    <xf numFmtId="0" fontId="20" fillId="0" borderId="0" xfId="5" applyFont="1" applyAlignment="1">
      <alignment horizontal="center"/>
    </xf>
    <xf numFmtId="0" fontId="85" fillId="0" borderId="23" xfId="5" applyBorder="1" applyAlignment="1">
      <alignment horizontal="center" vertical="center"/>
    </xf>
    <xf numFmtId="0" fontId="21" fillId="0" borderId="110" xfId="5" applyFont="1" applyBorder="1" applyAlignment="1">
      <alignment horizontal="center" vertical="center"/>
    </xf>
    <xf numFmtId="0" fontId="85" fillId="0" borderId="0" xfId="5" applyAlignment="1">
      <alignment wrapText="1"/>
    </xf>
    <xf numFmtId="0" fontId="24" fillId="0" borderId="129" xfId="5" applyFont="1" applyBorder="1" applyAlignment="1">
      <alignment horizontal="left"/>
    </xf>
    <xf numFmtId="3" fontId="24" fillId="0" borderId="11" xfId="5" applyNumberFormat="1" applyFont="1" applyBorder="1"/>
    <xf numFmtId="3" fontId="24" fillId="0" borderId="14" xfId="5" applyNumberFormat="1" applyFont="1" applyFill="1" applyBorder="1"/>
    <xf numFmtId="3" fontId="24" fillId="0" borderId="22" xfId="5" applyNumberFormat="1" applyFont="1" applyFill="1" applyBorder="1"/>
    <xf numFmtId="0" fontId="25" fillId="0" borderId="0" xfId="5" applyFont="1"/>
    <xf numFmtId="0" fontId="24" fillId="0" borderId="117" xfId="5" applyFont="1" applyBorder="1" applyAlignment="1">
      <alignment horizontal="left"/>
    </xf>
    <xf numFmtId="3" fontId="24" fillId="0" borderId="122" xfId="5" applyNumberFormat="1" applyFont="1" applyBorder="1"/>
    <xf numFmtId="3" fontId="24" fillId="0" borderId="122" xfId="5" applyNumberFormat="1" applyFont="1" applyFill="1" applyBorder="1"/>
    <xf numFmtId="3" fontId="24" fillId="0" borderId="118" xfId="5" applyNumberFormat="1" applyFont="1" applyFill="1" applyBorder="1"/>
    <xf numFmtId="3" fontId="24" fillId="0" borderId="14" xfId="5" applyNumberFormat="1" applyFont="1" applyBorder="1"/>
    <xf numFmtId="3" fontId="24" fillId="0" borderId="21" xfId="5" applyNumberFormat="1" applyFont="1" applyFill="1" applyBorder="1"/>
    <xf numFmtId="0" fontId="28" fillId="0" borderId="33" xfId="5" applyFont="1" applyBorder="1" applyAlignment="1">
      <alignment horizontal="left"/>
    </xf>
    <xf numFmtId="3" fontId="28" fillId="0" borderId="52" xfId="5" applyNumberFormat="1" applyFont="1" applyBorder="1"/>
    <xf numFmtId="3" fontId="24" fillId="0" borderId="53" xfId="5" applyNumberFormat="1" applyFont="1" applyBorder="1"/>
    <xf numFmtId="0" fontId="26" fillId="0" borderId="117" xfId="5" applyFont="1" applyBorder="1" applyAlignment="1">
      <alignment horizontal="left"/>
    </xf>
    <xf numFmtId="3" fontId="24" fillId="0" borderId="118" xfId="5" applyNumberFormat="1" applyFont="1" applyBorder="1"/>
    <xf numFmtId="0" fontId="85" fillId="0" borderId="0" xfId="5" applyFont="1"/>
    <xf numFmtId="0" fontId="24" fillId="0" borderId="105" xfId="5" applyFont="1" applyBorder="1" applyAlignment="1">
      <alignment horizontal="left"/>
    </xf>
    <xf numFmtId="3" fontId="28" fillId="0" borderId="93" xfId="5" applyNumberFormat="1" applyFont="1" applyBorder="1"/>
    <xf numFmtId="3" fontId="24" fillId="0" borderId="106" xfId="5" applyNumberFormat="1" applyFont="1" applyBorder="1"/>
    <xf numFmtId="3" fontId="24" fillId="0" borderId="133" xfId="5" applyNumberFormat="1" applyFont="1" applyBorder="1"/>
    <xf numFmtId="3" fontId="24" fillId="0" borderId="134" xfId="5" applyNumberFormat="1" applyFont="1" applyBorder="1"/>
    <xf numFmtId="3" fontId="32" fillId="0" borderId="52" xfId="5" applyNumberFormat="1" applyFont="1" applyFill="1" applyBorder="1"/>
    <xf numFmtId="3" fontId="32" fillId="0" borderId="52" xfId="5" applyNumberFormat="1" applyFont="1" applyBorder="1"/>
    <xf numFmtId="3" fontId="32" fillId="0" borderId="53" xfId="5" applyNumberFormat="1" applyFont="1" applyBorder="1"/>
    <xf numFmtId="0" fontId="26" fillId="0" borderId="132" xfId="5" applyFont="1" applyBorder="1" applyAlignment="1">
      <alignment horizontal="left"/>
    </xf>
    <xf numFmtId="3" fontId="26" fillId="0" borderId="122" xfId="5" applyNumberFormat="1" applyFont="1" applyFill="1" applyBorder="1"/>
    <xf numFmtId="3" fontId="28" fillId="0" borderId="122" xfId="5" applyNumberFormat="1" applyFont="1" applyBorder="1"/>
    <xf numFmtId="3" fontId="26" fillId="0" borderId="122" xfId="5" applyNumberFormat="1" applyFont="1" applyBorder="1"/>
    <xf numFmtId="3" fontId="28" fillId="0" borderId="118" xfId="5" applyNumberFormat="1" applyFont="1" applyBorder="1"/>
    <xf numFmtId="3" fontId="28" fillId="0" borderId="35" xfId="5" applyNumberFormat="1" applyFont="1" applyFill="1" applyBorder="1"/>
    <xf numFmtId="3" fontId="28" fillId="0" borderId="35" xfId="5" applyNumberFormat="1" applyFont="1" applyBorder="1"/>
    <xf numFmtId="0" fontId="28" fillId="0" borderId="35" xfId="5" applyFont="1" applyBorder="1" applyAlignment="1">
      <alignment horizontal="left"/>
    </xf>
    <xf numFmtId="0" fontId="28" fillId="0" borderId="112" xfId="5" applyFont="1" applyBorder="1" applyAlignment="1">
      <alignment horizontal="left"/>
    </xf>
    <xf numFmtId="3" fontId="28" fillId="0" borderId="112" xfId="5" applyNumberFormat="1" applyFont="1" applyFill="1" applyBorder="1"/>
    <xf numFmtId="3" fontId="28" fillId="0" borderId="112" xfId="5" applyNumberFormat="1" applyFont="1" applyBorder="1"/>
    <xf numFmtId="0" fontId="21" fillId="0" borderId="110" xfId="5" applyFont="1" applyFill="1" applyBorder="1" applyAlignment="1">
      <alignment horizontal="center"/>
    </xf>
    <xf numFmtId="0" fontId="24" fillId="0" borderId="0" xfId="5" applyFont="1"/>
    <xf numFmtId="3" fontId="24" fillId="0" borderId="133" xfId="5" applyNumberFormat="1" applyFont="1" applyFill="1" applyBorder="1"/>
    <xf numFmtId="0" fontId="32" fillId="0" borderId="35" xfId="5" applyFont="1" applyBorder="1" applyAlignment="1">
      <alignment horizontal="left"/>
    </xf>
    <xf numFmtId="3" fontId="32" fillId="0" borderId="35" xfId="5" applyNumberFormat="1" applyFont="1" applyBorder="1"/>
    <xf numFmtId="0" fontId="11" fillId="0" borderId="0" xfId="0" applyFont="1" applyFill="1"/>
    <xf numFmtId="0" fontId="11" fillId="0" borderId="0" xfId="0" applyFont="1" applyFill="1" applyAlignment="1">
      <alignment horizontal="right"/>
    </xf>
    <xf numFmtId="0" fontId="1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0" xfId="0" applyFont="1" applyFill="1"/>
    <xf numFmtId="0" fontId="11" fillId="0" borderId="0" xfId="0" applyFont="1" applyFill="1" applyAlignment="1">
      <alignment horizontal="center"/>
    </xf>
    <xf numFmtId="0" fontId="11" fillId="0" borderId="0" xfId="2" applyFont="1" applyFill="1" applyBorder="1" applyAlignment="1" applyProtection="1"/>
    <xf numFmtId="0" fontId="11" fillId="0" borderId="0" xfId="2" applyFont="1" applyFill="1" applyBorder="1" applyAlignment="1" applyProtection="1">
      <alignment horizontal="right"/>
    </xf>
    <xf numFmtId="0" fontId="11" fillId="3" borderId="133" xfId="2" applyFont="1" applyFill="1" applyBorder="1" applyAlignment="1" applyProtection="1">
      <alignment horizontal="center"/>
    </xf>
    <xf numFmtId="0" fontId="87" fillId="0" borderId="122" xfId="0" applyFont="1" applyBorder="1" applyAlignment="1">
      <alignment horizontal="center" vertical="center"/>
    </xf>
    <xf numFmtId="0" fontId="87" fillId="0" borderId="117" xfId="0" applyFont="1" applyBorder="1" applyAlignment="1">
      <alignment horizontal="center" vertical="center"/>
    </xf>
    <xf numFmtId="0" fontId="87" fillId="0" borderId="118" xfId="0" applyFont="1" applyBorder="1" applyAlignment="1">
      <alignment horizontal="center" vertical="center"/>
    </xf>
    <xf numFmtId="0" fontId="11" fillId="3" borderId="132" xfId="2" applyFont="1" applyFill="1" applyBorder="1" applyAlignment="1" applyProtection="1">
      <alignment horizontal="center"/>
    </xf>
    <xf numFmtId="0" fontId="11" fillId="3" borderId="134" xfId="2" applyFont="1" applyFill="1" applyBorder="1" applyAlignment="1" applyProtection="1">
      <alignment horizontal="center"/>
    </xf>
    <xf numFmtId="3" fontId="13" fillId="0" borderId="117" xfId="0" applyNumberFormat="1" applyFont="1" applyBorder="1"/>
    <xf numFmtId="3" fontId="13" fillId="0" borderId="122" xfId="0" applyNumberFormat="1" applyFont="1" applyBorder="1"/>
    <xf numFmtId="3" fontId="13" fillId="0" borderId="118" xfId="0" applyNumberFormat="1" applyFont="1" applyBorder="1"/>
    <xf numFmtId="3" fontId="13" fillId="0" borderId="132" xfId="0" applyNumberFormat="1" applyFont="1" applyBorder="1"/>
    <xf numFmtId="3" fontId="13" fillId="0" borderId="133" xfId="0" applyNumberFormat="1" applyFont="1" applyBorder="1"/>
    <xf numFmtId="3" fontId="13" fillId="0" borderId="134" xfId="0" applyNumberFormat="1" applyFont="1" applyBorder="1"/>
    <xf numFmtId="3" fontId="13" fillId="0" borderId="105" xfId="0" applyNumberFormat="1" applyFont="1" applyBorder="1"/>
    <xf numFmtId="3" fontId="13" fillId="0" borderId="93" xfId="0" applyNumberFormat="1" applyFont="1" applyBorder="1"/>
    <xf numFmtId="3" fontId="13" fillId="0" borderId="106" xfId="0" applyNumberFormat="1" applyFont="1" applyBorder="1"/>
    <xf numFmtId="3" fontId="86" fillId="0" borderId="117" xfId="0" applyNumberFormat="1" applyFont="1" applyBorder="1"/>
    <xf numFmtId="3" fontId="86" fillId="0" borderId="118" xfId="0" applyNumberFormat="1" applyFont="1" applyBorder="1"/>
    <xf numFmtId="0" fontId="71" fillId="0" borderId="40" xfId="0" applyFont="1" applyBorder="1" applyAlignment="1">
      <alignment horizontal="center" vertical="center"/>
    </xf>
    <xf numFmtId="3" fontId="86" fillId="0" borderId="133" xfId="0" applyNumberFormat="1" applyFont="1" applyBorder="1"/>
    <xf numFmtId="3" fontId="86" fillId="0" borderId="122" xfId="0" applyNumberFormat="1" applyFont="1" applyBorder="1"/>
    <xf numFmtId="3" fontId="86" fillId="0" borderId="52" xfId="0" applyNumberFormat="1" applyFont="1" applyBorder="1"/>
    <xf numFmtId="0" fontId="10" fillId="0" borderId="112" xfId="2" applyFont="1" applyBorder="1" applyAlignment="1" applyProtection="1">
      <alignment horizontal="left"/>
    </xf>
    <xf numFmtId="0" fontId="11" fillId="0" borderId="3" xfId="2" applyFont="1" applyFill="1" applyBorder="1" applyAlignment="1" applyProtection="1">
      <alignment horizontal="center"/>
    </xf>
    <xf numFmtId="0" fontId="11" fillId="0" borderId="128" xfId="2" applyFont="1" applyFill="1" applyBorder="1" applyAlignment="1" applyProtection="1">
      <alignment horizontal="center"/>
    </xf>
    <xf numFmtId="0" fontId="10" fillId="0" borderId="112" xfId="2" applyFont="1" applyBorder="1" applyAlignment="1" applyProtection="1">
      <alignment vertical="center"/>
    </xf>
    <xf numFmtId="0" fontId="89" fillId="0" borderId="0" xfId="0" applyFont="1"/>
    <xf numFmtId="168" fontId="89" fillId="0" borderId="0" xfId="0" applyNumberFormat="1" applyFont="1" applyFill="1" applyAlignment="1" applyProtection="1">
      <alignment vertical="center" wrapText="1"/>
    </xf>
    <xf numFmtId="168" fontId="89" fillId="0" borderId="0" xfId="0" applyNumberFormat="1" applyFont="1" applyFill="1" applyAlignment="1" applyProtection="1">
      <alignment horizontal="center" vertical="center" wrapText="1"/>
    </xf>
    <xf numFmtId="168" fontId="90" fillId="0" borderId="0" xfId="0" applyNumberFormat="1" applyFont="1" applyFill="1" applyAlignment="1" applyProtection="1">
      <alignment horizontal="right" vertical="center"/>
    </xf>
    <xf numFmtId="168" fontId="66" fillId="0" borderId="0" xfId="0" applyNumberFormat="1" applyFont="1" applyFill="1" applyAlignment="1" applyProtection="1">
      <alignment horizontal="right" vertical="center"/>
    </xf>
    <xf numFmtId="168" fontId="23" fillId="0" borderId="35" xfId="0" applyNumberFormat="1" applyFont="1" applyFill="1" applyBorder="1" applyAlignment="1" applyProtection="1">
      <alignment horizontal="center" vertical="center" wrapText="1"/>
    </xf>
    <xf numFmtId="168" fontId="23" fillId="0" borderId="0" xfId="0" applyNumberFormat="1" applyFont="1" applyFill="1" applyAlignment="1" applyProtection="1">
      <alignment horizontal="center" vertical="center" wrapText="1"/>
    </xf>
    <xf numFmtId="168" fontId="89" fillId="0" borderId="117" xfId="0" applyNumberFormat="1" applyFont="1" applyFill="1" applyBorder="1" applyAlignment="1" applyProtection="1">
      <alignment horizontal="center" vertical="center" wrapText="1"/>
    </xf>
    <xf numFmtId="168" fontId="34" fillId="0" borderId="122" xfId="0" applyNumberFormat="1" applyFont="1" applyFill="1" applyBorder="1" applyAlignment="1" applyProtection="1">
      <alignment horizontal="left" vertical="center" wrapText="1" indent="1"/>
    </xf>
    <xf numFmtId="168" fontId="34" fillId="0" borderId="121" xfId="0" applyNumberFormat="1" applyFont="1" applyFill="1" applyBorder="1" applyAlignment="1" applyProtection="1">
      <alignment horizontal="left" vertical="center" wrapText="1" indent="1"/>
    </xf>
    <xf numFmtId="168" fontId="34" fillId="0" borderId="121" xfId="0" applyNumberFormat="1" applyFont="1" applyFill="1" applyBorder="1" applyAlignment="1" applyProtection="1">
      <alignment horizontal="left" vertical="center" wrapText="1" indent="1"/>
      <protection locked="0"/>
    </xf>
    <xf numFmtId="168" fontId="89" fillId="0" borderId="132" xfId="0" applyNumberFormat="1" applyFont="1" applyFill="1" applyBorder="1" applyAlignment="1" applyProtection="1">
      <alignment horizontal="center" vertical="center" wrapText="1"/>
    </xf>
    <xf numFmtId="168" fontId="34" fillId="0" borderId="133" xfId="0" applyNumberFormat="1" applyFont="1" applyFill="1" applyBorder="1" applyAlignment="1" applyProtection="1">
      <alignment horizontal="left" vertical="center" wrapText="1" indent="1"/>
      <protection locked="0"/>
    </xf>
    <xf numFmtId="168" fontId="34" fillId="0" borderId="141" xfId="0" applyNumberFormat="1" applyFont="1" applyFill="1" applyBorder="1" applyAlignment="1" applyProtection="1">
      <alignment horizontal="left" vertical="center" wrapText="1" indent="1"/>
      <protection locked="0"/>
    </xf>
    <xf numFmtId="168" fontId="91" fillId="0" borderId="35" xfId="0" applyNumberFormat="1" applyFont="1" applyFill="1" applyBorder="1" applyAlignment="1" applyProtection="1">
      <alignment horizontal="center" vertical="center" wrapText="1"/>
    </xf>
    <xf numFmtId="168" fontId="23" fillId="0" borderId="35" xfId="0" applyNumberFormat="1" applyFont="1" applyFill="1" applyBorder="1" applyAlignment="1" applyProtection="1">
      <alignment horizontal="left" vertical="center" wrapText="1" indent="1"/>
    </xf>
    <xf numFmtId="168" fontId="89" fillId="0" borderId="105" xfId="0" applyNumberFormat="1" applyFont="1" applyFill="1" applyBorder="1" applyAlignment="1" applyProtection="1">
      <alignment horizontal="center" vertical="center" wrapText="1"/>
    </xf>
    <xf numFmtId="168" fontId="34" fillId="0" borderId="133" xfId="0" applyNumberFormat="1" applyFont="1" applyFill="1" applyBorder="1" applyAlignment="1" applyProtection="1">
      <alignment horizontal="left" vertical="center" wrapText="1" indent="1"/>
    </xf>
    <xf numFmtId="168" fontId="34" fillId="0" borderId="141" xfId="0" applyNumberFormat="1" applyFont="1" applyFill="1" applyBorder="1" applyAlignment="1" applyProtection="1">
      <alignment horizontal="left" vertical="center" wrapText="1" indent="1"/>
    </xf>
    <xf numFmtId="168" fontId="34" fillId="0" borderId="122" xfId="0" applyNumberFormat="1" applyFont="1" applyFill="1" applyBorder="1" applyAlignment="1" applyProtection="1">
      <alignment horizontal="left" vertical="center" wrapText="1" indent="2"/>
    </xf>
    <xf numFmtId="168" fontId="92" fillId="0" borderId="122" xfId="0" applyNumberFormat="1" applyFont="1" applyFill="1" applyBorder="1" applyAlignment="1" applyProtection="1">
      <alignment horizontal="left" vertical="center" wrapText="1" indent="1"/>
    </xf>
    <xf numFmtId="168" fontId="23" fillId="0" borderId="121" xfId="0" applyNumberFormat="1" applyFont="1" applyFill="1" applyBorder="1" applyAlignment="1" applyProtection="1">
      <alignment horizontal="left" vertical="center" wrapText="1" indent="1"/>
    </xf>
    <xf numFmtId="168" fontId="34" fillId="0" borderId="133" xfId="0" applyNumberFormat="1" applyFont="1" applyFill="1" applyBorder="1" applyAlignment="1" applyProtection="1">
      <alignment horizontal="left" vertical="center" wrapText="1" indent="2"/>
    </xf>
    <xf numFmtId="168" fontId="23" fillId="0" borderId="141" xfId="0" applyNumberFormat="1" applyFont="1" applyFill="1" applyBorder="1" applyAlignment="1" applyProtection="1">
      <alignment horizontal="left" vertical="center" wrapText="1" indent="1"/>
    </xf>
    <xf numFmtId="49" fontId="11" fillId="0" borderId="131" xfId="2" applyNumberFormat="1" applyFont="1" applyBorder="1" applyAlignment="1" applyProtection="1">
      <alignment horizontal="center" vertical="center"/>
      <protection locked="0"/>
    </xf>
    <xf numFmtId="0" fontId="11" fillId="0" borderId="131" xfId="0" applyFont="1" applyBorder="1"/>
    <xf numFmtId="164" fontId="11" fillId="0" borderId="55" xfId="2" applyNumberFormat="1" applyFont="1" applyBorder="1" applyAlignment="1" applyProtection="1">
      <alignment horizontal="justify" wrapText="1"/>
    </xf>
    <xf numFmtId="3" fontId="11" fillId="0" borderId="45" xfId="2" applyNumberFormat="1" applyFont="1" applyBorder="1" applyAlignment="1" applyProtection="1">
      <alignment horizontal="right" vertical="center"/>
    </xf>
    <xf numFmtId="3" fontId="11" fillId="0" borderId="122" xfId="2" applyNumberFormat="1" applyFont="1" applyBorder="1" applyAlignment="1" applyProtection="1">
      <alignment horizontal="right" vertical="center"/>
    </xf>
    <xf numFmtId="3" fontId="11" fillId="3" borderId="118" xfId="2" applyNumberFormat="1" applyFont="1" applyFill="1" applyBorder="1" applyAlignment="1" applyProtection="1">
      <alignment horizontal="right" vertical="center"/>
    </xf>
    <xf numFmtId="49" fontId="11" fillId="0" borderId="119" xfId="0" applyNumberFormat="1" applyFont="1" applyBorder="1" applyAlignment="1">
      <alignment horizontal="center"/>
    </xf>
    <xf numFmtId="164" fontId="11" fillId="0" borderId="119" xfId="2" applyNumberFormat="1" applyFont="1" applyBorder="1" applyAlignment="1" applyProtection="1">
      <alignment horizontal="justify" wrapText="1"/>
    </xf>
    <xf numFmtId="0" fontId="11" fillId="0" borderId="119" xfId="1" applyNumberFormat="1" applyFont="1" applyBorder="1" applyAlignment="1" applyProtection="1">
      <alignment horizontal="justify" wrapText="1"/>
    </xf>
    <xf numFmtId="3" fontId="11" fillId="0" borderId="121" xfId="2" applyNumberFormat="1" applyFont="1" applyBorder="1" applyAlignment="1" applyProtection="1">
      <alignment horizontal="right" vertical="center"/>
    </xf>
    <xf numFmtId="3" fontId="10" fillId="0" borderId="122" xfId="2" applyNumberFormat="1" applyFont="1" applyBorder="1" applyAlignment="1" applyProtection="1">
      <alignment horizontal="right" vertical="center"/>
    </xf>
    <xf numFmtId="3" fontId="10" fillId="3" borderId="118" xfId="2" applyNumberFormat="1" applyFont="1" applyFill="1" applyBorder="1" applyAlignment="1" applyProtection="1">
      <alignment horizontal="right" vertical="center"/>
    </xf>
    <xf numFmtId="49" fontId="11" fillId="0" borderId="131" xfId="2" applyNumberFormat="1" applyFont="1" applyBorder="1" applyAlignment="1" applyProtection="1">
      <alignment horizontal="center"/>
    </xf>
    <xf numFmtId="3" fontId="14" fillId="0" borderId="45" xfId="2" applyNumberFormat="1" applyFont="1" applyBorder="1" applyAlignment="1" applyProtection="1">
      <alignment horizontal="right"/>
    </xf>
    <xf numFmtId="3" fontId="14" fillId="3" borderId="46" xfId="2" applyNumberFormat="1" applyFont="1" applyFill="1" applyBorder="1" applyAlignment="1" applyProtection="1">
      <alignment horizontal="right"/>
    </xf>
    <xf numFmtId="3" fontId="11" fillId="0" borderId="45" xfId="2" applyNumberFormat="1" applyFont="1" applyBorder="1" applyAlignment="1" applyProtection="1">
      <alignment horizontal="right"/>
    </xf>
    <xf numFmtId="3" fontId="11" fillId="3" borderId="46" xfId="2" applyNumberFormat="1" applyFont="1" applyFill="1" applyBorder="1" applyAlignment="1" applyProtection="1">
      <alignment horizontal="right"/>
    </xf>
    <xf numFmtId="0" fontId="11" fillId="0" borderId="131" xfId="2" applyFont="1" applyBorder="1" applyAlignment="1" applyProtection="1">
      <alignment horizontal="center"/>
    </xf>
    <xf numFmtId="0" fontId="10" fillId="0" borderId="105" xfId="2" applyFont="1" applyBorder="1" applyAlignment="1" applyProtection="1">
      <alignment horizontal="left"/>
    </xf>
    <xf numFmtId="0" fontId="11" fillId="0" borderId="119" xfId="0" applyFont="1" applyBorder="1"/>
    <xf numFmtId="0" fontId="10" fillId="0" borderId="122" xfId="0" applyFont="1" applyBorder="1" applyAlignment="1">
      <alignment horizontal="left"/>
    </xf>
    <xf numFmtId="3" fontId="10" fillId="0" borderId="122" xfId="0" applyNumberFormat="1" applyFont="1" applyBorder="1" applyAlignment="1">
      <alignment horizontal="right"/>
    </xf>
    <xf numFmtId="3" fontId="10" fillId="3" borderId="118" xfId="0" applyNumberFormat="1" applyFont="1" applyFill="1" applyBorder="1" applyAlignment="1">
      <alignment horizontal="right"/>
    </xf>
    <xf numFmtId="49" fontId="11" fillId="0" borderId="119" xfId="2" applyNumberFormat="1" applyFont="1" applyBorder="1" applyAlignment="1" applyProtection="1">
      <alignment horizontal="center"/>
    </xf>
    <xf numFmtId="0" fontId="11" fillId="0" borderId="119" xfId="2" applyFont="1" applyBorder="1" applyAlignment="1" applyProtection="1"/>
    <xf numFmtId="3" fontId="11" fillId="0" borderId="122" xfId="0" applyNumberFormat="1" applyFont="1" applyBorder="1" applyAlignment="1">
      <alignment horizontal="right"/>
    </xf>
    <xf numFmtId="3" fontId="11" fillId="3" borderId="118" xfId="0" applyNumberFormat="1" applyFont="1" applyFill="1" applyBorder="1" applyAlignment="1">
      <alignment horizontal="right"/>
    </xf>
    <xf numFmtId="0" fontId="11" fillId="0" borderId="121" xfId="2" applyFont="1" applyBorder="1" applyAlignment="1" applyProtection="1"/>
    <xf numFmtId="0" fontId="10" fillId="0" borderId="105" xfId="2" applyFont="1" applyBorder="1" applyAlignment="1" applyProtection="1">
      <alignment horizontal="left" vertical="center"/>
    </xf>
    <xf numFmtId="0" fontId="10" fillId="0" borderId="122" xfId="2" applyFont="1" applyBorder="1" applyAlignment="1" applyProtection="1">
      <alignment horizontal="left" vertical="center"/>
    </xf>
    <xf numFmtId="3" fontId="10" fillId="0" borderId="122" xfId="2" applyNumberFormat="1" applyFont="1" applyBorder="1" applyAlignment="1" applyProtection="1">
      <alignment horizontal="right"/>
    </xf>
    <xf numFmtId="3" fontId="10" fillId="3" borderId="118" xfId="2" applyNumberFormat="1" applyFont="1" applyFill="1" applyBorder="1" applyAlignment="1" applyProtection="1">
      <alignment horizontal="right"/>
    </xf>
    <xf numFmtId="0" fontId="11" fillId="0" borderId="131" xfId="2" applyFont="1" applyBorder="1" applyAlignment="1" applyProtection="1">
      <alignment horizontal="center" vertical="center"/>
    </xf>
    <xf numFmtId="0" fontId="10" fillId="0" borderId="131" xfId="2" applyFont="1" applyBorder="1" applyAlignment="1" applyProtection="1">
      <alignment horizontal="left" vertical="center"/>
    </xf>
    <xf numFmtId="3" fontId="10" fillId="0" borderId="45" xfId="2" applyNumberFormat="1" applyFont="1" applyBorder="1" applyAlignment="1" applyProtection="1">
      <alignment horizontal="right"/>
    </xf>
    <xf numFmtId="3" fontId="11" fillId="0" borderId="55" xfId="2" applyNumberFormat="1" applyFont="1" applyBorder="1" applyAlignment="1" applyProtection="1">
      <alignment horizontal="right"/>
    </xf>
    <xf numFmtId="3" fontId="10" fillId="3" borderId="46" xfId="2" applyNumberFormat="1" applyFont="1" applyFill="1" applyBorder="1" applyAlignment="1" applyProtection="1">
      <alignment horizontal="right"/>
    </xf>
    <xf numFmtId="49" fontId="11" fillId="0" borderId="131" xfId="2" applyNumberFormat="1" applyFont="1" applyBorder="1" applyAlignment="1" applyProtection="1">
      <alignment horizontal="center" vertical="center"/>
    </xf>
    <xf numFmtId="3" fontId="10" fillId="0" borderId="52" xfId="2" applyNumberFormat="1" applyFont="1" applyBorder="1" applyAlignment="1" applyProtection="1">
      <alignment horizontal="right" vertical="center"/>
    </xf>
    <xf numFmtId="3" fontId="10" fillId="3" borderId="53" xfId="2" applyNumberFormat="1" applyFont="1" applyFill="1" applyBorder="1" applyAlignment="1" applyProtection="1">
      <alignment horizontal="right" vertical="center"/>
    </xf>
    <xf numFmtId="49" fontId="11" fillId="0" borderId="131" xfId="0" applyNumberFormat="1" applyFont="1" applyBorder="1" applyAlignment="1">
      <alignment horizontal="center"/>
    </xf>
    <xf numFmtId="3" fontId="11" fillId="0" borderId="122" xfId="2" applyNumberFormat="1" applyFont="1" applyBorder="1" applyAlignment="1" applyProtection="1">
      <alignment horizontal="right"/>
    </xf>
    <xf numFmtId="3" fontId="11" fillId="3" borderId="118" xfId="2" applyNumberFormat="1" applyFont="1" applyFill="1" applyBorder="1" applyAlignment="1" applyProtection="1">
      <alignment horizontal="right"/>
    </xf>
    <xf numFmtId="0" fontId="10" fillId="0" borderId="131" xfId="2" applyFont="1" applyBorder="1" applyAlignment="1" applyProtection="1">
      <alignment horizontal="left"/>
    </xf>
    <xf numFmtId="0" fontId="11" fillId="0" borderId="121" xfId="0" applyFont="1" applyBorder="1" applyAlignment="1">
      <alignment horizontal="left"/>
    </xf>
    <xf numFmtId="3" fontId="11" fillId="0" borderId="133" xfId="2" applyNumberFormat="1" applyFont="1" applyBorder="1" applyAlignment="1" applyProtection="1">
      <alignment horizontal="right"/>
    </xf>
    <xf numFmtId="3" fontId="11" fillId="3" borderId="134" xfId="2" applyNumberFormat="1" applyFont="1" applyFill="1" applyBorder="1" applyAlignment="1" applyProtection="1">
      <alignment horizontal="right"/>
    </xf>
    <xf numFmtId="0" fontId="10" fillId="0" borderId="131" xfId="2" applyFont="1" applyBorder="1" applyAlignment="1" applyProtection="1">
      <alignment vertical="center"/>
    </xf>
    <xf numFmtId="0" fontId="11" fillId="0" borderId="55" xfId="2" applyFont="1" applyBorder="1" applyAlignment="1" applyProtection="1">
      <alignment vertical="center"/>
    </xf>
    <xf numFmtId="3" fontId="11" fillId="0" borderId="55" xfId="2" applyNumberFormat="1" applyFont="1" applyBorder="1" applyAlignment="1" applyProtection="1">
      <alignment horizontal="right" vertical="center"/>
    </xf>
    <xf numFmtId="3" fontId="11" fillId="3" borderId="46" xfId="2" applyNumberFormat="1" applyFont="1" applyFill="1" applyBorder="1" applyAlignment="1" applyProtection="1">
      <alignment horizontal="right" vertical="center"/>
    </xf>
    <xf numFmtId="0" fontId="11" fillId="0" borderId="55" xfId="2" applyFont="1" applyBorder="1" applyAlignment="1">
      <alignment vertical="center"/>
    </xf>
    <xf numFmtId="3" fontId="10" fillId="0" borderId="55" xfId="2" applyNumberFormat="1" applyFont="1" applyBorder="1" applyAlignment="1" applyProtection="1">
      <alignment horizontal="right"/>
    </xf>
    <xf numFmtId="3" fontId="10" fillId="0" borderId="45" xfId="2" applyNumberFormat="1" applyFont="1" applyBorder="1" applyAlignment="1" applyProtection="1">
      <alignment horizontal="right" vertical="center"/>
    </xf>
    <xf numFmtId="3" fontId="10" fillId="0" borderId="133" xfId="2" applyNumberFormat="1" applyFont="1" applyBorder="1" applyAlignment="1" applyProtection="1">
      <alignment horizontal="right" vertical="center"/>
    </xf>
    <xf numFmtId="3" fontId="10" fillId="3" borderId="134" xfId="2" applyNumberFormat="1" applyFont="1" applyFill="1" applyBorder="1" applyAlignment="1" applyProtection="1">
      <alignment horizontal="right" vertical="center"/>
    </xf>
    <xf numFmtId="0" fontId="84" fillId="0" borderId="35" xfId="0" applyFont="1" applyBorder="1" applyAlignment="1">
      <alignment horizontal="center" vertical="center"/>
    </xf>
    <xf numFmtId="0" fontId="84" fillId="0" borderId="110" xfId="0" applyFont="1" applyBorder="1" applyAlignment="1">
      <alignment horizontal="center" vertical="center"/>
    </xf>
    <xf numFmtId="0" fontId="84" fillId="0" borderId="110" xfId="0" applyFont="1" applyBorder="1" applyAlignment="1">
      <alignment horizontal="center" vertical="center" wrapText="1"/>
    </xf>
    <xf numFmtId="3" fontId="24" fillId="0" borderId="130" xfId="5" applyNumberFormat="1" applyFont="1" applyFill="1" applyBorder="1"/>
    <xf numFmtId="3" fontId="28" fillId="0" borderId="140" xfId="5" applyNumberFormat="1" applyFont="1" applyBorder="1"/>
    <xf numFmtId="0" fontId="26" fillId="0" borderId="56" xfId="5" applyFont="1" applyBorder="1" applyAlignment="1">
      <alignment horizontal="left"/>
    </xf>
    <xf numFmtId="3" fontId="28" fillId="0" borderId="38" xfId="5" applyNumberFormat="1" applyFont="1" applyBorder="1"/>
    <xf numFmtId="3" fontId="26" fillId="0" borderId="38" xfId="5" applyNumberFormat="1" applyFont="1" applyBorder="1"/>
    <xf numFmtId="0" fontId="24" fillId="0" borderId="132" xfId="5" applyFont="1" applyBorder="1" applyAlignment="1">
      <alignment horizontal="left"/>
    </xf>
    <xf numFmtId="3" fontId="28" fillId="0" borderId="57" xfId="5" applyNumberFormat="1" applyFont="1" applyBorder="1"/>
    <xf numFmtId="3" fontId="26" fillId="0" borderId="118" xfId="5" applyNumberFormat="1" applyFont="1" applyBorder="1"/>
    <xf numFmtId="3" fontId="24" fillId="0" borderId="0" xfId="5" applyNumberFormat="1" applyFont="1"/>
    <xf numFmtId="0" fontId="33" fillId="0" borderId="0" xfId="5" applyFont="1"/>
    <xf numFmtId="3" fontId="18" fillId="0" borderId="0" xfId="5" applyNumberFormat="1" applyFont="1"/>
    <xf numFmtId="3" fontId="34" fillId="0" borderId="0" xfId="5" applyNumberFormat="1" applyFont="1"/>
    <xf numFmtId="0" fontId="32" fillId="0" borderId="33" xfId="5" applyFont="1" applyBorder="1" applyAlignment="1">
      <alignment horizontal="left"/>
    </xf>
    <xf numFmtId="0" fontId="18" fillId="0" borderId="105" xfId="0" applyFont="1" applyBorder="1" applyAlignment="1">
      <alignment vertical="center"/>
    </xf>
    <xf numFmtId="0" fontId="24" fillId="0" borderId="45" xfId="0" applyFont="1" applyBorder="1" applyAlignment="1">
      <alignment horizontal="left"/>
    </xf>
    <xf numFmtId="3" fontId="24" fillId="0" borderId="38" xfId="0" applyNumberFormat="1" applyFont="1" applyBorder="1" applyAlignment="1">
      <alignment horizontal="right" vertical="center"/>
    </xf>
    <xf numFmtId="3" fontId="24" fillId="0" borderId="45" xfId="0" applyNumberFormat="1" applyFont="1" applyBorder="1" applyAlignment="1">
      <alignment horizontal="right" vertical="center"/>
    </xf>
    <xf numFmtId="165" fontId="24" fillId="0" borderId="61" xfId="0" applyNumberFormat="1" applyFont="1" applyBorder="1"/>
    <xf numFmtId="0" fontId="18" fillId="0" borderId="117" xfId="0" applyFont="1" applyBorder="1" applyAlignment="1">
      <alignment vertical="center"/>
    </xf>
    <xf numFmtId="0" fontId="18" fillId="0" borderId="122" xfId="0" applyFont="1" applyBorder="1" applyAlignment="1">
      <alignment vertical="center"/>
    </xf>
    <xf numFmtId="0" fontId="26" fillId="0" borderId="122" xfId="0" applyFont="1" applyBorder="1" applyAlignment="1">
      <alignment horizontal="left"/>
    </xf>
    <xf numFmtId="3" fontId="24" fillId="0" borderId="118" xfId="0" applyNumberFormat="1" applyFont="1" applyFill="1" applyBorder="1" applyAlignment="1">
      <alignment horizontal="right" vertical="center"/>
    </xf>
    <xf numFmtId="165" fontId="24" fillId="0" borderId="142" xfId="0" applyNumberFormat="1" applyFont="1" applyBorder="1"/>
    <xf numFmtId="0" fontId="18" fillId="0" borderId="129" xfId="0" applyFont="1" applyBorder="1" applyAlignment="1">
      <alignment vertical="center"/>
    </xf>
    <xf numFmtId="0" fontId="24" fillId="0" borderId="122" xfId="0" applyFont="1" applyBorder="1" applyAlignment="1">
      <alignment vertical="center"/>
    </xf>
    <xf numFmtId="0" fontId="24" fillId="0" borderId="122" xfId="0" applyFont="1" applyBorder="1" applyAlignment="1">
      <alignment horizontal="left"/>
    </xf>
    <xf numFmtId="3" fontId="28" fillId="0" borderId="122" xfId="0" applyNumberFormat="1" applyFont="1" applyBorder="1" applyAlignment="1">
      <alignment horizontal="right" vertical="center"/>
    </xf>
    <xf numFmtId="3" fontId="24" fillId="0" borderId="122" xfId="0" applyNumberFormat="1" applyFont="1" applyBorder="1" applyAlignment="1">
      <alignment horizontal="right" vertical="center"/>
    </xf>
    <xf numFmtId="3" fontId="24" fillId="0" borderId="122" xfId="0" applyNumberFormat="1" applyFont="1" applyFill="1" applyBorder="1" applyAlignment="1">
      <alignment horizontal="right" vertical="center"/>
    </xf>
    <xf numFmtId="0" fontId="24" fillId="3" borderId="122" xfId="0" applyFont="1" applyFill="1" applyBorder="1" applyAlignment="1">
      <alignment horizontal="left"/>
    </xf>
    <xf numFmtId="0" fontId="29" fillId="0" borderId="117" xfId="0" applyFont="1" applyBorder="1" applyAlignment="1">
      <alignment vertical="center"/>
    </xf>
    <xf numFmtId="3" fontId="24" fillId="3" borderId="122" xfId="0" applyNumberFormat="1" applyFont="1" applyFill="1" applyBorder="1" applyAlignment="1">
      <alignment horizontal="right" vertical="center"/>
    </xf>
    <xf numFmtId="165" fontId="30" fillId="0" borderId="142" xfId="0" applyNumberFormat="1" applyFont="1" applyBorder="1"/>
    <xf numFmtId="0" fontId="24" fillId="0" borderId="122" xfId="0" applyFont="1" applyBorder="1" applyAlignment="1">
      <alignment horizontal="left" wrapText="1"/>
    </xf>
    <xf numFmtId="0" fontId="18" fillId="0" borderId="132" xfId="0" applyFont="1" applyBorder="1" applyAlignment="1">
      <alignment vertical="center"/>
    </xf>
    <xf numFmtId="165" fontId="24" fillId="0" borderId="143" xfId="0" applyNumberFormat="1" applyFont="1" applyBorder="1"/>
    <xf numFmtId="165" fontId="24" fillId="0" borderId="118" xfId="0" applyNumberFormat="1" applyFont="1" applyBorder="1"/>
    <xf numFmtId="0" fontId="24" fillId="3" borderId="123" xfId="0" applyFont="1" applyFill="1" applyBorder="1" applyAlignment="1">
      <alignment horizontal="left" wrapText="1"/>
    </xf>
    <xf numFmtId="0" fontId="27" fillId="0" borderId="122" xfId="0" applyFont="1" applyBorder="1" applyAlignment="1">
      <alignment horizontal="left" vertical="center" wrapText="1"/>
    </xf>
    <xf numFmtId="0" fontId="18" fillId="0" borderId="123" xfId="0" applyFont="1" applyBorder="1" applyAlignment="1">
      <alignment vertical="center"/>
    </xf>
    <xf numFmtId="0" fontId="24" fillId="0" borderId="138" xfId="0" applyFont="1" applyBorder="1" applyAlignment="1">
      <alignment vertical="center"/>
    </xf>
    <xf numFmtId="0" fontId="28" fillId="0" borderId="52" xfId="0" applyFont="1" applyBorder="1" applyAlignment="1">
      <alignment horizontal="left"/>
    </xf>
    <xf numFmtId="3" fontId="32" fillId="0" borderId="52" xfId="0" applyNumberFormat="1" applyFont="1" applyBorder="1"/>
    <xf numFmtId="165" fontId="32" fillId="0" borderId="53" xfId="0" applyNumberFormat="1" applyFont="1" applyBorder="1"/>
    <xf numFmtId="0" fontId="18" fillId="0" borderId="56" xfId="0" applyFont="1" applyBorder="1" applyAlignment="1">
      <alignment vertical="center"/>
    </xf>
    <xf numFmtId="49" fontId="18" fillId="0" borderId="38" xfId="0" applyNumberFormat="1" applyFont="1" applyBorder="1" applyAlignment="1">
      <alignment horizontal="right" vertical="center"/>
    </xf>
    <xf numFmtId="0" fontId="26" fillId="0" borderId="38" xfId="0" applyFont="1" applyBorder="1" applyAlignment="1">
      <alignment horizontal="left"/>
    </xf>
    <xf numFmtId="3" fontId="27" fillId="0" borderId="122" xfId="0" applyNumberFormat="1" applyFont="1" applyBorder="1"/>
    <xf numFmtId="3" fontId="28" fillId="0" borderId="61" xfId="0" applyNumberFormat="1" applyFont="1" applyBorder="1"/>
    <xf numFmtId="49" fontId="18" fillId="0" borderId="122" xfId="0" applyNumberFormat="1" applyFont="1" applyBorder="1" applyAlignment="1">
      <alignment horizontal="right" vertical="center"/>
    </xf>
    <xf numFmtId="3" fontId="28" fillId="0" borderId="142" xfId="0" applyNumberFormat="1" applyFont="1" applyBorder="1"/>
    <xf numFmtId="0" fontId="18" fillId="0" borderId="124" xfId="0" applyFont="1" applyBorder="1" applyAlignment="1">
      <alignment vertical="center"/>
    </xf>
    <xf numFmtId="49" fontId="18" fillId="0" borderId="130" xfId="0" applyNumberFormat="1" applyFont="1" applyBorder="1" applyAlignment="1">
      <alignment horizontal="right" vertical="center"/>
    </xf>
    <xf numFmtId="0" fontId="26" fillId="0" borderId="130" xfId="0" applyFont="1" applyBorder="1" applyAlignment="1">
      <alignment horizontal="left"/>
    </xf>
    <xf numFmtId="3" fontId="26" fillId="0" borderId="130" xfId="0" applyNumberFormat="1" applyFont="1" applyBorder="1"/>
    <xf numFmtId="3" fontId="28" fillId="0" borderId="128" xfId="0" applyNumberFormat="1" applyFont="1" applyBorder="1"/>
    <xf numFmtId="0" fontId="24" fillId="0" borderId="45" xfId="0" applyFont="1" applyBorder="1" applyAlignment="1">
      <alignment vertical="center"/>
    </xf>
    <xf numFmtId="0" fontId="26" fillId="0" borderId="45" xfId="0" applyFont="1" applyBorder="1" applyAlignment="1">
      <alignment horizontal="left"/>
    </xf>
    <xf numFmtId="3" fontId="26" fillId="0" borderId="45" xfId="0" applyNumberFormat="1" applyFont="1" applyBorder="1"/>
    <xf numFmtId="3" fontId="26" fillId="3" borderId="45" xfId="0" applyNumberFormat="1" applyFont="1" applyFill="1" applyBorder="1"/>
    <xf numFmtId="3" fontId="28" fillId="0" borderId="45" xfId="0" applyNumberFormat="1" applyFont="1" applyFill="1" applyBorder="1"/>
    <xf numFmtId="3" fontId="28" fillId="0" borderId="45" xfId="0" applyNumberFormat="1" applyFont="1" applyBorder="1"/>
    <xf numFmtId="3" fontId="28" fillId="0" borderId="46" xfId="0" applyNumberFormat="1" applyFont="1" applyBorder="1"/>
    <xf numFmtId="165" fontId="28" fillId="0" borderId="55" xfId="0" applyNumberFormat="1" applyFont="1" applyBorder="1"/>
    <xf numFmtId="3" fontId="26" fillId="0" borderId="122" xfId="0" applyNumberFormat="1" applyFont="1" applyBorder="1"/>
    <xf numFmtId="3" fontId="26" fillId="0" borderId="118" xfId="0" applyNumberFormat="1" applyFont="1" applyFill="1" applyBorder="1"/>
    <xf numFmtId="0" fontId="24" fillId="0" borderId="110" xfId="0" applyFont="1" applyBorder="1" applyAlignment="1">
      <alignment vertical="center"/>
    </xf>
    <xf numFmtId="168" fontId="34" fillId="0" borderId="122" xfId="0" applyNumberFormat="1" applyFont="1" applyFill="1" applyBorder="1" applyAlignment="1" applyProtection="1">
      <alignment horizontal="right" vertical="center" wrapText="1"/>
      <protection locked="0"/>
    </xf>
    <xf numFmtId="168" fontId="34" fillId="0" borderId="133" xfId="0" applyNumberFormat="1" applyFont="1" applyFill="1" applyBorder="1" applyAlignment="1" applyProtection="1">
      <alignment horizontal="right" vertical="center" wrapText="1"/>
      <protection locked="0"/>
    </xf>
    <xf numFmtId="168" fontId="23" fillId="0" borderId="35" xfId="0" applyNumberFormat="1" applyFont="1" applyFill="1" applyBorder="1" applyAlignment="1" applyProtection="1">
      <alignment horizontal="right" vertical="center" wrapText="1"/>
    </xf>
    <xf numFmtId="168" fontId="66" fillId="0" borderId="122" xfId="0" applyNumberFormat="1" applyFont="1" applyFill="1" applyBorder="1" applyAlignment="1" applyProtection="1">
      <alignment horizontal="right" vertical="center" wrapText="1"/>
    </xf>
    <xf numFmtId="168" fontId="66" fillId="0" borderId="133" xfId="0" applyNumberFormat="1" applyFont="1" applyFill="1" applyBorder="1" applyAlignment="1" applyProtection="1">
      <alignment horizontal="right" vertical="center" wrapText="1"/>
    </xf>
    <xf numFmtId="3" fontId="23" fillId="0" borderId="35" xfId="0" applyNumberFormat="1" applyFont="1" applyFill="1" applyBorder="1" applyAlignment="1" applyProtection="1">
      <alignment horizontal="right" vertical="center" wrapText="1"/>
    </xf>
    <xf numFmtId="168" fontId="34" fillId="0" borderId="118" xfId="0" applyNumberFormat="1" applyFont="1" applyFill="1" applyBorder="1" applyAlignment="1" applyProtection="1">
      <alignment horizontal="right" vertical="center" wrapText="1"/>
      <protection locked="0"/>
    </xf>
    <xf numFmtId="168" fontId="34" fillId="0" borderId="134" xfId="0" applyNumberFormat="1" applyFont="1" applyFill="1" applyBorder="1" applyAlignment="1" applyProtection="1">
      <alignment horizontal="right" vertical="center" wrapText="1"/>
      <protection locked="0"/>
    </xf>
    <xf numFmtId="168" fontId="66" fillId="0" borderId="118" xfId="0" applyNumberFormat="1" applyFont="1" applyFill="1" applyBorder="1" applyAlignment="1" applyProtection="1">
      <alignment horizontal="right" vertical="center" wrapText="1"/>
    </xf>
    <xf numFmtId="168" fontId="66" fillId="0" borderId="134" xfId="0" applyNumberFormat="1" applyFont="1" applyFill="1" applyBorder="1" applyAlignment="1" applyProtection="1">
      <alignment horizontal="right" vertical="center" wrapText="1"/>
    </xf>
    <xf numFmtId="1" fontId="23" fillId="0" borderId="35" xfId="0" applyNumberFormat="1" applyFont="1" applyFill="1" applyBorder="1" applyAlignment="1" applyProtection="1">
      <alignment horizontal="right" vertical="center" wrapText="1"/>
    </xf>
    <xf numFmtId="168" fontId="23" fillId="0" borderId="122" xfId="0" applyNumberFormat="1" applyFont="1" applyFill="1" applyBorder="1" applyAlignment="1" applyProtection="1">
      <alignment horizontal="right" vertical="center" wrapText="1"/>
    </xf>
    <xf numFmtId="168" fontId="23" fillId="0" borderId="118" xfId="0" applyNumberFormat="1" applyFont="1" applyFill="1" applyBorder="1" applyAlignment="1" applyProtection="1">
      <alignment horizontal="right" vertical="center" wrapText="1"/>
    </xf>
    <xf numFmtId="168" fontId="23" fillId="0" borderId="133" xfId="0" applyNumberFormat="1" applyFont="1" applyFill="1" applyBorder="1" applyAlignment="1" applyProtection="1">
      <alignment horizontal="right" vertical="center" wrapText="1"/>
    </xf>
    <xf numFmtId="168" fontId="23" fillId="0" borderId="134" xfId="0" applyNumberFormat="1" applyFont="1" applyFill="1" applyBorder="1" applyAlignment="1" applyProtection="1">
      <alignment horizontal="right" vertical="center" wrapText="1"/>
    </xf>
    <xf numFmtId="168" fontId="92" fillId="0" borderId="122" xfId="0" applyNumberFormat="1" applyFont="1" applyFill="1" applyBorder="1" applyAlignment="1" applyProtection="1">
      <alignment horizontal="right" vertical="center" wrapText="1"/>
    </xf>
    <xf numFmtId="168" fontId="92" fillId="0" borderId="118" xfId="0" applyNumberFormat="1" applyFont="1" applyFill="1" applyBorder="1" applyAlignment="1" applyProtection="1">
      <alignment horizontal="right" vertical="center" wrapText="1"/>
    </xf>
    <xf numFmtId="168" fontId="34" fillId="0" borderId="45" xfId="0" applyNumberFormat="1" applyFont="1" applyFill="1" applyBorder="1" applyAlignment="1" applyProtection="1">
      <alignment horizontal="left" vertical="center" wrapText="1" indent="1"/>
    </xf>
    <xf numFmtId="168" fontId="66" fillId="0" borderId="45" xfId="0" applyNumberFormat="1" applyFont="1" applyFill="1" applyBorder="1" applyAlignment="1" applyProtection="1">
      <alignment horizontal="right" vertical="center" wrapText="1"/>
    </xf>
    <xf numFmtId="168" fontId="66" fillId="0" borderId="46" xfId="0" applyNumberFormat="1" applyFont="1" applyFill="1" applyBorder="1" applyAlignment="1" applyProtection="1">
      <alignment horizontal="right" vertical="center" wrapText="1"/>
    </xf>
    <xf numFmtId="168" fontId="34" fillId="0" borderId="55" xfId="0" applyNumberFormat="1" applyFont="1" applyFill="1" applyBorder="1" applyAlignment="1" applyProtection="1">
      <alignment horizontal="left" vertical="center" wrapText="1" indent="1"/>
    </xf>
    <xf numFmtId="168" fontId="92" fillId="0" borderId="45" xfId="0" applyNumberFormat="1" applyFont="1" applyFill="1" applyBorder="1" applyAlignment="1" applyProtection="1">
      <alignment horizontal="right" vertical="center" wrapText="1"/>
    </xf>
    <xf numFmtId="168" fontId="92" fillId="0" borderId="46" xfId="0" applyNumberFormat="1" applyFont="1" applyFill="1" applyBorder="1" applyAlignment="1" applyProtection="1">
      <alignment horizontal="right" vertical="center" wrapText="1"/>
    </xf>
    <xf numFmtId="168" fontId="34" fillId="0" borderId="45" xfId="0" applyNumberFormat="1" applyFont="1" applyFill="1" applyBorder="1" applyAlignment="1" applyProtection="1">
      <alignment horizontal="right" vertical="center" wrapText="1"/>
      <protection locked="0"/>
    </xf>
    <xf numFmtId="168" fontId="34" fillId="0" borderId="46" xfId="0" applyNumberFormat="1" applyFont="1" applyFill="1" applyBorder="1" applyAlignment="1" applyProtection="1">
      <alignment horizontal="right" vertical="center" wrapText="1"/>
      <protection locked="0"/>
    </xf>
    <xf numFmtId="168" fontId="92" fillId="0" borderId="45" xfId="0" applyNumberFormat="1" applyFont="1" applyFill="1" applyBorder="1" applyAlignment="1" applyProtection="1">
      <alignment horizontal="left" vertical="center" wrapText="1" indent="1"/>
    </xf>
    <xf numFmtId="168" fontId="23" fillId="0" borderId="45" xfId="0" applyNumberFormat="1" applyFont="1" applyFill="1" applyBorder="1" applyAlignment="1" applyProtection="1">
      <alignment horizontal="right" vertical="center" wrapText="1"/>
    </xf>
    <xf numFmtId="168" fontId="23" fillId="0" borderId="46" xfId="0" applyNumberFormat="1" applyFont="1" applyFill="1" applyBorder="1" applyAlignment="1" applyProtection="1">
      <alignment horizontal="right" vertical="center" wrapText="1"/>
    </xf>
    <xf numFmtId="3" fontId="24" fillId="0" borderId="146" xfId="5" applyNumberFormat="1" applyFont="1" applyBorder="1"/>
    <xf numFmtId="3" fontId="24" fillId="0" borderId="93" xfId="5" applyNumberFormat="1" applyFont="1" applyFill="1" applyBorder="1"/>
    <xf numFmtId="3" fontId="24" fillId="0" borderId="147" xfId="5" applyNumberFormat="1" applyFont="1" applyFill="1" applyBorder="1"/>
    <xf numFmtId="3" fontId="24" fillId="0" borderId="93" xfId="5" applyNumberFormat="1" applyFont="1" applyBorder="1"/>
    <xf numFmtId="0" fontId="24" fillId="0" borderId="117" xfId="0" applyFont="1" applyBorder="1" applyAlignment="1">
      <alignment horizontal="left"/>
    </xf>
    <xf numFmtId="3" fontId="26" fillId="0" borderId="93" xfId="5" applyNumberFormat="1" applyFont="1" applyFill="1" applyBorder="1"/>
    <xf numFmtId="0" fontId="24" fillId="0" borderId="132" xfId="5" applyFont="1" applyBorder="1" applyAlignment="1">
      <alignment horizontal="left" vertical="center" wrapText="1"/>
    </xf>
    <xf numFmtId="0" fontId="25" fillId="0" borderId="0" xfId="5" applyFont="1" applyAlignment="1">
      <alignment horizontal="left" vertical="center"/>
    </xf>
    <xf numFmtId="0" fontId="85" fillId="0" borderId="0" xfId="5" applyFont="1" applyAlignment="1">
      <alignment horizontal="left" vertical="center"/>
    </xf>
    <xf numFmtId="3" fontId="24" fillId="0" borderId="133" xfId="5" applyNumberFormat="1" applyFont="1" applyBorder="1" applyAlignment="1">
      <alignment horizontal="right" vertical="center"/>
    </xf>
    <xf numFmtId="3" fontId="24" fillId="0" borderId="134" xfId="5" applyNumberFormat="1" applyFont="1" applyBorder="1" applyAlignment="1">
      <alignment horizontal="right" vertical="center"/>
    </xf>
    <xf numFmtId="0" fontId="18" fillId="0" borderId="122" xfId="0" applyNumberFormat="1" applyFont="1" applyBorder="1" applyAlignment="1">
      <alignment horizontal="right" vertical="center"/>
    </xf>
    <xf numFmtId="3" fontId="24" fillId="0" borderId="133" xfId="5" applyNumberFormat="1" applyFont="1" applyFill="1" applyBorder="1" applyAlignment="1">
      <alignment vertical="center"/>
    </xf>
    <xf numFmtId="0" fontId="11" fillId="0" borderId="113" xfId="2" applyFont="1" applyBorder="1" applyAlignment="1" applyProtection="1">
      <alignment horizontal="center" vertical="center"/>
    </xf>
    <xf numFmtId="3" fontId="11" fillId="0" borderId="93" xfId="2" applyNumberFormat="1" applyFont="1" applyBorder="1" applyAlignment="1" applyProtection="1">
      <alignment horizontal="right"/>
    </xf>
    <xf numFmtId="3" fontId="11" fillId="0" borderId="107" xfId="2" applyNumberFormat="1" applyFont="1" applyBorder="1" applyAlignment="1" applyProtection="1">
      <alignment horizontal="right" vertical="center"/>
    </xf>
    <xf numFmtId="3" fontId="11" fillId="3" borderId="106" xfId="2" applyNumberFormat="1" applyFont="1" applyFill="1" applyBorder="1" applyAlignment="1" applyProtection="1">
      <alignment horizontal="right" vertical="center"/>
    </xf>
    <xf numFmtId="0" fontId="3" fillId="0" borderId="123" xfId="0" applyFont="1" applyBorder="1" applyAlignment="1">
      <alignment horizontal="center"/>
    </xf>
    <xf numFmtId="0" fontId="3" fillId="0" borderId="117" xfId="0" applyFont="1" applyBorder="1" applyAlignment="1">
      <alignment horizontal="center" vertical="center"/>
    </xf>
    <xf numFmtId="0" fontId="3" fillId="0" borderId="122" xfId="0" applyFont="1" applyBorder="1" applyAlignment="1">
      <alignment horizontal="left" vertical="center" wrapText="1"/>
    </xf>
    <xf numFmtId="3" fontId="3" fillId="0" borderId="122" xfId="0" applyNumberFormat="1" applyFont="1" applyBorder="1" applyAlignment="1">
      <alignment horizontal="right" vertical="center"/>
    </xf>
    <xf numFmtId="3" fontId="3" fillId="0" borderId="118" xfId="0" applyNumberFormat="1" applyFont="1" applyBorder="1" applyAlignment="1">
      <alignment horizontal="right" vertical="center"/>
    </xf>
    <xf numFmtId="0" fontId="94" fillId="0" borderId="0" xfId="0" applyFont="1"/>
    <xf numFmtId="0" fontId="95" fillId="0" borderId="0" xfId="0" applyFont="1"/>
    <xf numFmtId="0" fontId="96" fillId="0" borderId="0" xfId="0" applyFont="1" applyAlignment="1">
      <alignment horizontal="right"/>
    </xf>
    <xf numFmtId="0" fontId="97" fillId="0" borderId="122" xfId="0" applyFont="1" applyBorder="1" applyAlignment="1">
      <alignment horizontal="center" vertical="center"/>
    </xf>
    <xf numFmtId="0" fontId="95" fillId="0" borderId="122" xfId="0" applyFont="1" applyBorder="1"/>
    <xf numFmtId="0" fontId="96" fillId="0" borderId="122" xfId="0" applyFont="1" applyBorder="1" applyAlignment="1">
      <alignment horizontal="center" vertical="center" wrapText="1"/>
    </xf>
    <xf numFmtId="0" fontId="96" fillId="0" borderId="122" xfId="0" applyFont="1" applyBorder="1" applyAlignment="1">
      <alignment horizontal="center"/>
    </xf>
    <xf numFmtId="0" fontId="96" fillId="0" borderId="122" xfId="0" applyFont="1" applyBorder="1"/>
    <xf numFmtId="3" fontId="96" fillId="0" borderId="122" xfId="0" applyNumberFormat="1" applyFont="1" applyBorder="1" applyAlignment="1">
      <alignment horizontal="center"/>
    </xf>
    <xf numFmtId="0" fontId="98" fillId="0" borderId="122" xfId="0" applyFont="1" applyBorder="1" applyAlignment="1">
      <alignment horizontal="center"/>
    </xf>
    <xf numFmtId="0" fontId="98" fillId="0" borderId="122" xfId="0" applyFont="1" applyBorder="1"/>
    <xf numFmtId="3" fontId="98" fillId="0" borderId="122" xfId="0" applyNumberFormat="1" applyFont="1" applyBorder="1" applyAlignment="1">
      <alignment horizontal="center"/>
    </xf>
    <xf numFmtId="0" fontId="10" fillId="0" borderId="105" xfId="2" applyFont="1" applyBorder="1" applyAlignment="1" applyProtection="1">
      <alignment horizontal="left"/>
    </xf>
    <xf numFmtId="0" fontId="10" fillId="0" borderId="105" xfId="2" applyFont="1" applyBorder="1" applyAlignment="1" applyProtection="1">
      <alignment horizontal="left" vertical="center"/>
    </xf>
    <xf numFmtId="0" fontId="10" fillId="0" borderId="19" xfId="2" applyFont="1" applyBorder="1" applyAlignment="1" applyProtection="1">
      <alignment horizontal="left" vertical="center"/>
    </xf>
    <xf numFmtId="49" fontId="11" fillId="0" borderId="113" xfId="0" applyNumberFormat="1" applyFont="1" applyBorder="1" applyAlignment="1">
      <alignment horizontal="center"/>
    </xf>
    <xf numFmtId="3" fontId="11" fillId="0" borderId="107" xfId="2" applyNumberFormat="1" applyFont="1" applyBorder="1" applyAlignment="1" applyProtection="1">
      <alignment horizontal="right"/>
    </xf>
    <xf numFmtId="3" fontId="11" fillId="3" borderId="106" xfId="2" applyNumberFormat="1" applyFont="1" applyFill="1" applyBorder="1" applyAlignment="1" applyProtection="1">
      <alignment horizontal="right"/>
    </xf>
    <xf numFmtId="3" fontId="10" fillId="0" borderId="118" xfId="2" applyNumberFormat="1" applyFont="1" applyBorder="1" applyAlignment="1" applyProtection="1">
      <alignment horizontal="right" vertical="center"/>
    </xf>
    <xf numFmtId="0" fontId="3" fillId="0" borderId="129" xfId="0" applyFont="1" applyBorder="1" applyAlignment="1">
      <alignment horizontal="center" vertical="center"/>
    </xf>
    <xf numFmtId="0" fontId="3" fillId="0" borderId="148" xfId="0" applyFont="1" applyBorder="1" applyAlignment="1">
      <alignment horizontal="left" vertical="center" wrapText="1"/>
    </xf>
    <xf numFmtId="3" fontId="3" fillId="0" borderId="148" xfId="0" applyNumberFormat="1" applyFont="1" applyBorder="1" applyAlignment="1">
      <alignment horizontal="right" vertical="center"/>
    </xf>
    <xf numFmtId="3" fontId="3" fillId="3" borderId="149" xfId="0" applyNumberFormat="1" applyFont="1" applyFill="1" applyBorder="1" applyAlignment="1">
      <alignment horizontal="right" vertical="center"/>
    </xf>
    <xf numFmtId="0" fontId="71" fillId="0" borderId="132" xfId="0" applyFont="1" applyBorder="1" applyAlignment="1">
      <alignment horizontal="center" vertical="center"/>
    </xf>
    <xf numFmtId="0" fontId="72" fillId="0" borderId="134" xfId="0" applyFont="1" applyFill="1" applyBorder="1" applyAlignment="1">
      <alignment horizontal="center" vertical="center"/>
    </xf>
    <xf numFmtId="3" fontId="72" fillId="0" borderId="141" xfId="0" applyNumberFormat="1" applyFont="1" applyFill="1" applyBorder="1" applyAlignment="1">
      <alignment horizontal="right" vertical="center"/>
    </xf>
    <xf numFmtId="3" fontId="72" fillId="3" borderId="141" xfId="0" applyNumberFormat="1" applyFont="1" applyFill="1" applyBorder="1" applyAlignment="1">
      <alignment horizontal="right" vertical="center"/>
    </xf>
    <xf numFmtId="3" fontId="72" fillId="3" borderId="143" xfId="0" applyNumberFormat="1" applyFont="1" applyFill="1" applyBorder="1" applyAlignment="1">
      <alignment horizontal="right" vertical="center"/>
    </xf>
    <xf numFmtId="0" fontId="72" fillId="0" borderId="148" xfId="0" applyFont="1" applyBorder="1" applyAlignment="1">
      <alignment horizontal="left" vertical="center" wrapText="1"/>
    </xf>
    <xf numFmtId="0" fontId="10" fillId="0" borderId="129" xfId="2" applyFont="1" applyBorder="1" applyAlignment="1" applyProtection="1">
      <alignment horizontal="left" vertical="center" wrapText="1"/>
    </xf>
    <xf numFmtId="49" fontId="10" fillId="0" borderId="117" xfId="2" applyNumberFormat="1" applyFont="1" applyBorder="1" applyAlignment="1" applyProtection="1">
      <alignment horizontal="left" vertical="center"/>
    </xf>
    <xf numFmtId="0" fontId="10" fillId="0" borderId="19" xfId="2" applyFont="1" applyBorder="1" applyAlignment="1" applyProtection="1">
      <alignment horizontal="left" vertical="center"/>
    </xf>
    <xf numFmtId="0" fontId="10" fillId="0" borderId="11" xfId="2" applyFont="1" applyBorder="1" applyAlignment="1" applyProtection="1">
      <alignment horizontal="center" vertical="center"/>
    </xf>
    <xf numFmtId="0" fontId="10" fillId="0" borderId="16" xfId="2" applyFont="1" applyBorder="1" applyAlignment="1" applyProtection="1">
      <alignment horizontal="center" vertical="center"/>
    </xf>
    <xf numFmtId="0" fontId="10" fillId="0" borderId="11" xfId="2" applyFont="1" applyBorder="1" applyAlignment="1" applyProtection="1">
      <alignment horizontal="center" vertical="center" wrapText="1"/>
    </xf>
    <xf numFmtId="0" fontId="10" fillId="0" borderId="16" xfId="2" applyFont="1" applyBorder="1" applyAlignment="1" applyProtection="1">
      <alignment horizontal="center" vertical="center" wrapText="1"/>
    </xf>
    <xf numFmtId="0" fontId="10" fillId="0" borderId="105" xfId="2" applyFont="1" applyBorder="1" applyAlignment="1" applyProtection="1">
      <alignment horizontal="left"/>
    </xf>
    <xf numFmtId="0" fontId="12" fillId="0" borderId="10" xfId="2" applyFont="1" applyBorder="1" applyAlignment="1" applyProtection="1">
      <alignment horizontal="left"/>
    </xf>
    <xf numFmtId="164" fontId="11" fillId="0" borderId="13" xfId="2" applyNumberFormat="1" applyFont="1" applyBorder="1" applyAlignment="1" applyProtection="1">
      <alignment horizontal="left" vertical="center"/>
      <protection locked="0"/>
    </xf>
    <xf numFmtId="164" fontId="10" fillId="0" borderId="105" xfId="2" applyNumberFormat="1" applyFont="1" applyBorder="1" applyAlignment="1" applyProtection="1">
      <alignment vertical="center" wrapText="1"/>
    </xf>
    <xf numFmtId="0" fontId="11" fillId="0" borderId="13" xfId="2" applyFont="1" applyBorder="1" applyAlignment="1" applyProtection="1">
      <alignment horizontal="left"/>
    </xf>
    <xf numFmtId="0" fontId="11" fillId="0" borderId="55" xfId="2" applyFont="1" applyBorder="1" applyAlignment="1" applyProtection="1">
      <alignment horizontal="left" vertical="center"/>
    </xf>
    <xf numFmtId="49" fontId="11" fillId="0" borderId="121" xfId="2" applyNumberFormat="1" applyFont="1" applyBorder="1" applyAlignment="1" applyProtection="1">
      <alignment horizontal="left"/>
    </xf>
    <xf numFmtId="0" fontId="10" fillId="0" borderId="105" xfId="2" applyFont="1" applyBorder="1" applyAlignment="1" applyProtection="1">
      <alignment horizontal="left" vertical="center"/>
    </xf>
    <xf numFmtId="0" fontId="10" fillId="0" borderId="131" xfId="2" applyFont="1" applyBorder="1" applyAlignment="1" applyProtection="1">
      <alignment horizontal="left" vertical="center" wrapText="1"/>
    </xf>
    <xf numFmtId="0" fontId="10" fillId="0" borderId="19" xfId="0" applyFont="1" applyBorder="1" applyAlignment="1"/>
    <xf numFmtId="0" fontId="12" fillId="0" borderId="131" xfId="2" applyFont="1" applyBorder="1" applyAlignment="1" applyProtection="1">
      <alignment horizontal="left"/>
    </xf>
    <xf numFmtId="0" fontId="11" fillId="0" borderId="13" xfId="2" applyFont="1" applyBorder="1" applyAlignment="1" applyProtection="1">
      <alignment horizontal="left" vertical="center"/>
    </xf>
    <xf numFmtId="0" fontId="10" fillId="0" borderId="105" xfId="2" applyFont="1" applyBorder="1" applyAlignment="1" applyProtection="1">
      <alignment vertical="center"/>
    </xf>
    <xf numFmtId="0" fontId="11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0" fillId="0" borderId="5" xfId="2" applyFont="1" applyBorder="1" applyAlignment="1" applyProtection="1">
      <alignment horizontal="center" vertical="center" wrapText="1"/>
    </xf>
    <xf numFmtId="0" fontId="11" fillId="0" borderId="7" xfId="2" applyFont="1" applyBorder="1" applyAlignment="1" applyProtection="1">
      <alignment horizontal="center"/>
    </xf>
    <xf numFmtId="0" fontId="10" fillId="3" borderId="22" xfId="2" applyFont="1" applyFill="1" applyBorder="1" applyAlignment="1" applyProtection="1">
      <alignment horizontal="center" vertical="center" wrapText="1"/>
    </xf>
    <xf numFmtId="0" fontId="10" fillId="3" borderId="17" xfId="2" applyFont="1" applyFill="1" applyBorder="1" applyAlignment="1" applyProtection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20" fillId="0" borderId="24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0" fillId="0" borderId="24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1" fillId="0" borderId="112" xfId="0" applyFont="1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110" xfId="0" applyBorder="1" applyAlignment="1"/>
    <xf numFmtId="0" fontId="21" fillId="0" borderId="24" xfId="0" applyFont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35" fillId="0" borderId="0" xfId="0" applyFont="1" applyAlignment="1">
      <alignment horizontal="left"/>
    </xf>
    <xf numFmtId="0" fontId="35" fillId="0" borderId="0" xfId="0" applyFont="1" applyAlignment="1">
      <alignment horizontal="right"/>
    </xf>
    <xf numFmtId="0" fontId="37" fillId="0" borderId="0" xfId="0" applyFont="1" applyAlignment="1">
      <alignment horizontal="center" vertical="center"/>
    </xf>
    <xf numFmtId="0" fontId="35" fillId="0" borderId="0" xfId="0" applyFont="1" applyBorder="1" applyAlignment="1">
      <alignment horizontal="right"/>
    </xf>
    <xf numFmtId="0" fontId="42" fillId="0" borderId="35" xfId="0" applyFont="1" applyBorder="1" applyAlignment="1">
      <alignment horizontal="center" vertical="center"/>
    </xf>
    <xf numFmtId="0" fontId="44" fillId="0" borderId="35" xfId="0" applyFont="1" applyBorder="1" applyAlignment="1">
      <alignment horizontal="center" vertical="center"/>
    </xf>
    <xf numFmtId="0" fontId="42" fillId="0" borderId="35" xfId="0" applyFont="1" applyBorder="1" applyAlignment="1">
      <alignment horizontal="center" vertical="center" wrapText="1"/>
    </xf>
    <xf numFmtId="0" fontId="44" fillId="0" borderId="35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/>
    </xf>
    <xf numFmtId="0" fontId="39" fillId="0" borderId="35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6" fillId="0" borderId="56" xfId="2" applyFont="1" applyBorder="1" applyAlignment="1">
      <alignment horizontal="center" vertical="center"/>
    </xf>
    <xf numFmtId="0" fontId="6" fillId="0" borderId="59" xfId="2" applyFont="1" applyBorder="1" applyAlignment="1">
      <alignment horizontal="center" vertical="center"/>
    </xf>
    <xf numFmtId="0" fontId="6" fillId="0" borderId="60" xfId="2" applyFont="1" applyBorder="1" applyAlignment="1">
      <alignment horizontal="center" vertical="center"/>
    </xf>
    <xf numFmtId="0" fontId="6" fillId="0" borderId="61" xfId="2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6" fillId="0" borderId="33" xfId="2" applyFont="1" applyBorder="1" applyAlignment="1">
      <alignment horizontal="center" vertical="center" wrapText="1"/>
    </xf>
    <xf numFmtId="0" fontId="6" fillId="0" borderId="52" xfId="2" applyFont="1" applyBorder="1" applyAlignment="1">
      <alignment horizontal="center" vertical="center" wrapText="1"/>
    </xf>
    <xf numFmtId="0" fontId="6" fillId="0" borderId="58" xfId="2" applyFont="1" applyBorder="1" applyAlignment="1">
      <alignment horizontal="center" vertical="center" wrapText="1"/>
    </xf>
    <xf numFmtId="0" fontId="45" fillId="0" borderId="0" xfId="0" applyFont="1" applyBorder="1" applyAlignment="1">
      <alignment horizontal="left"/>
    </xf>
    <xf numFmtId="167" fontId="46" fillId="0" borderId="0" xfId="0" applyNumberFormat="1" applyFont="1" applyBorder="1" applyAlignment="1">
      <alignment horizontal="right"/>
    </xf>
    <xf numFmtId="0" fontId="48" fillId="0" borderId="0" xfId="0" applyFont="1" applyBorder="1" applyAlignment="1">
      <alignment horizontal="center"/>
    </xf>
    <xf numFmtId="0" fontId="47" fillId="0" borderId="42" xfId="0" applyFont="1" applyBorder="1" applyAlignment="1">
      <alignment horizontal="center" vertical="center"/>
    </xf>
    <xf numFmtId="0" fontId="48" fillId="0" borderId="62" xfId="0" applyFont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0" fontId="63" fillId="0" borderId="39" xfId="2" applyFont="1" applyBorder="1" applyAlignment="1">
      <alignment horizontal="center" vertical="center" wrapText="1"/>
    </xf>
    <xf numFmtId="0" fontId="61" fillId="0" borderId="0" xfId="0" applyFont="1" applyBorder="1" applyAlignment="1">
      <alignment horizontal="left"/>
    </xf>
    <xf numFmtId="0" fontId="61" fillId="0" borderId="0" xfId="0" applyFont="1" applyBorder="1" applyAlignment="1">
      <alignment horizontal="right"/>
    </xf>
    <xf numFmtId="0" fontId="62" fillId="0" borderId="0" xfId="0" applyFont="1" applyBorder="1" applyAlignment="1">
      <alignment horizontal="center"/>
    </xf>
    <xf numFmtId="0" fontId="63" fillId="0" borderId="59" xfId="2" applyFont="1" applyBorder="1" applyAlignment="1">
      <alignment horizontal="center" vertical="center"/>
    </xf>
    <xf numFmtId="0" fontId="63" fillId="0" borderId="66" xfId="2" applyFont="1" applyBorder="1" applyAlignment="1">
      <alignment horizontal="center" vertical="center"/>
    </xf>
    <xf numFmtId="0" fontId="34" fillId="0" borderId="0" xfId="4" applyFont="1" applyFill="1" applyAlignment="1" applyProtection="1">
      <alignment horizontal="left"/>
    </xf>
    <xf numFmtId="0" fontId="34" fillId="0" borderId="0" xfId="4" applyFont="1" applyFill="1" applyAlignment="1" applyProtection="1">
      <alignment horizontal="right"/>
      <protection locked="0"/>
    </xf>
    <xf numFmtId="0" fontId="65" fillId="0" borderId="0" xfId="4" applyFont="1" applyFill="1" applyBorder="1" applyAlignment="1" applyProtection="1">
      <alignment horizontal="center" wrapText="1"/>
    </xf>
    <xf numFmtId="0" fontId="69" fillId="0" borderId="82" xfId="4" applyFont="1" applyFill="1" applyBorder="1" applyAlignment="1" applyProtection="1">
      <alignment horizontal="left" vertical="center" indent="1"/>
    </xf>
    <xf numFmtId="0" fontId="69" fillId="0" borderId="80" xfId="4" applyFont="1" applyFill="1" applyBorder="1" applyAlignment="1" applyProtection="1">
      <alignment horizontal="left" vertical="center" indent="1"/>
    </xf>
    <xf numFmtId="0" fontId="71" fillId="0" borderId="0" xfId="0" applyFont="1" applyAlignment="1">
      <alignment horizontal="left"/>
    </xf>
    <xf numFmtId="0" fontId="71" fillId="0" borderId="0" xfId="0" applyFont="1" applyAlignment="1">
      <alignment horizontal="right"/>
    </xf>
    <xf numFmtId="0" fontId="21" fillId="0" borderId="0" xfId="0" applyFont="1" applyBorder="1" applyAlignment="1">
      <alignment horizontal="center" wrapText="1"/>
    </xf>
    <xf numFmtId="0" fontId="72" fillId="0" borderId="0" xfId="0" applyFont="1" applyBorder="1" applyAlignment="1" applyProtection="1">
      <alignment horizontal="right"/>
    </xf>
    <xf numFmtId="0" fontId="21" fillId="0" borderId="101" xfId="0" applyFont="1" applyBorder="1" applyAlignment="1" applyProtection="1">
      <alignment horizontal="left" vertical="center" indent="2"/>
    </xf>
    <xf numFmtId="0" fontId="21" fillId="0" borderId="102" xfId="0" applyFont="1" applyBorder="1" applyAlignment="1" applyProtection="1">
      <alignment horizontal="left" vertical="center" indent="2"/>
    </xf>
    <xf numFmtId="0" fontId="71" fillId="0" borderId="44" xfId="0" applyFont="1" applyBorder="1" applyAlignment="1">
      <alignment horizontal="center" vertical="center"/>
    </xf>
    <xf numFmtId="0" fontId="71" fillId="0" borderId="106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78" fillId="0" borderId="110" xfId="0" applyFont="1" applyFill="1" applyBorder="1" applyAlignment="1">
      <alignment horizontal="center" vertical="center"/>
    </xf>
    <xf numFmtId="0" fontId="78" fillId="0" borderId="35" xfId="0" applyFont="1" applyFill="1" applyBorder="1" applyAlignment="1">
      <alignment horizontal="center" vertical="center"/>
    </xf>
    <xf numFmtId="0" fontId="73" fillId="0" borderId="0" xfId="0" applyFont="1" applyAlignment="1">
      <alignment horizontal="right"/>
    </xf>
    <xf numFmtId="0" fontId="21" fillId="0" borderId="35" xfId="0" applyFont="1" applyFill="1" applyBorder="1" applyAlignment="1">
      <alignment horizontal="center" vertical="center" wrapText="1"/>
    </xf>
    <xf numFmtId="0" fontId="78" fillId="0" borderId="112" xfId="0" applyFont="1" applyFill="1" applyBorder="1" applyAlignment="1">
      <alignment horizontal="center" vertical="center"/>
    </xf>
    <xf numFmtId="0" fontId="21" fillId="0" borderId="108" xfId="0" applyFont="1" applyFill="1" applyBorder="1" applyAlignment="1">
      <alignment horizontal="center" vertical="center"/>
    </xf>
    <xf numFmtId="0" fontId="21" fillId="0" borderId="109" xfId="0" applyFont="1" applyFill="1" applyBorder="1" applyAlignment="1">
      <alignment horizontal="center" vertical="center"/>
    </xf>
    <xf numFmtId="0" fontId="81" fillId="0" borderId="114" xfId="0" applyFont="1" applyBorder="1" applyAlignment="1">
      <alignment horizontal="center" vertical="center"/>
    </xf>
    <xf numFmtId="0" fontId="81" fillId="0" borderId="115" xfId="0" applyFont="1" applyBorder="1" applyAlignment="1">
      <alignment horizontal="center" vertical="center"/>
    </xf>
    <xf numFmtId="0" fontId="8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83" fillId="0" borderId="0" xfId="0" applyFont="1" applyAlignment="1">
      <alignment horizontal="center" vertical="center"/>
    </xf>
    <xf numFmtId="0" fontId="71" fillId="0" borderId="117" xfId="0" applyFont="1" applyBorder="1" applyAlignment="1">
      <alignment vertical="center" wrapText="1"/>
    </xf>
    <xf numFmtId="3" fontId="83" fillId="0" borderId="122" xfId="0" applyNumberFormat="1" applyFont="1" applyBorder="1" applyAlignment="1">
      <alignment horizontal="right" vertical="center"/>
    </xf>
    <xf numFmtId="3" fontId="83" fillId="0" borderId="118" xfId="0" applyNumberFormat="1" applyFont="1" applyBorder="1" applyAlignment="1">
      <alignment horizontal="right" vertical="center" wrapText="1"/>
    </xf>
    <xf numFmtId="0" fontId="20" fillId="0" borderId="24" xfId="5" applyFont="1" applyBorder="1" applyAlignment="1">
      <alignment horizontal="left" vertical="center" wrapText="1"/>
    </xf>
    <xf numFmtId="0" fontId="85" fillId="0" borderId="26" xfId="5" applyBorder="1" applyAlignment="1">
      <alignment horizontal="left" vertical="center" wrapText="1"/>
    </xf>
    <xf numFmtId="0" fontId="85" fillId="0" borderId="28" xfId="5" applyBorder="1" applyAlignment="1">
      <alignment horizontal="left" vertical="center" wrapText="1"/>
    </xf>
    <xf numFmtId="0" fontId="20" fillId="0" borderId="19" xfId="5" applyFont="1" applyBorder="1" applyAlignment="1">
      <alignment horizontal="center" vertical="center"/>
    </xf>
    <xf numFmtId="0" fontId="20" fillId="0" borderId="112" xfId="5" applyFont="1" applyBorder="1" applyAlignment="1">
      <alignment horizontal="center" vertical="center"/>
    </xf>
    <xf numFmtId="0" fontId="20" fillId="0" borderId="110" xfId="5" applyFont="1" applyBorder="1" applyAlignment="1">
      <alignment horizontal="center" vertical="center"/>
    </xf>
    <xf numFmtId="0" fontId="21" fillId="0" borderId="24" xfId="5" applyFont="1" applyFill="1" applyBorder="1" applyAlignment="1">
      <alignment horizontal="center" vertical="center" wrapText="1"/>
    </xf>
    <xf numFmtId="0" fontId="85" fillId="0" borderId="28" xfId="5" applyFill="1" applyBorder="1" applyAlignment="1">
      <alignment horizontal="center" vertical="center" wrapText="1"/>
    </xf>
    <xf numFmtId="0" fontId="20" fillId="0" borderId="24" xfId="5" applyFont="1" applyBorder="1" applyAlignment="1">
      <alignment horizontal="center" vertical="center"/>
    </xf>
    <xf numFmtId="0" fontId="85" fillId="0" borderId="28" xfId="5" applyBorder="1" applyAlignment="1">
      <alignment horizontal="center" vertical="center"/>
    </xf>
    <xf numFmtId="0" fontId="20" fillId="0" borderId="27" xfId="5" applyFont="1" applyBorder="1" applyAlignment="1">
      <alignment horizontal="center" vertical="center"/>
    </xf>
    <xf numFmtId="0" fontId="22" fillId="0" borderId="29" xfId="5" applyFont="1" applyBorder="1" applyAlignment="1">
      <alignment horizontal="center" vertical="center"/>
    </xf>
    <xf numFmtId="0" fontId="20" fillId="0" borderId="26" xfId="5" applyFont="1" applyBorder="1" applyAlignment="1">
      <alignment horizontal="center" vertical="center"/>
    </xf>
    <xf numFmtId="0" fontId="22" fillId="0" borderId="28" xfId="5" applyFont="1" applyBorder="1" applyAlignment="1">
      <alignment horizontal="center" vertical="center"/>
    </xf>
    <xf numFmtId="0" fontId="20" fillId="0" borderId="26" xfId="5" applyFont="1" applyBorder="1" applyAlignment="1">
      <alignment horizontal="center" vertical="center" wrapText="1"/>
    </xf>
    <xf numFmtId="0" fontId="22" fillId="0" borderId="28" xfId="5" applyFont="1" applyBorder="1" applyAlignment="1">
      <alignment horizontal="center" vertical="center" wrapText="1"/>
    </xf>
    <xf numFmtId="0" fontId="20" fillId="0" borderId="24" xfId="5" applyFont="1" applyBorder="1" applyAlignment="1">
      <alignment horizontal="center" vertical="center" wrapText="1"/>
    </xf>
    <xf numFmtId="0" fontId="85" fillId="0" borderId="28" xfId="5" applyBorder="1" applyAlignment="1">
      <alignment horizontal="center" vertical="center" wrapText="1"/>
    </xf>
    <xf numFmtId="0" fontId="23" fillId="0" borderId="28" xfId="5" applyFont="1" applyBorder="1" applyAlignment="1">
      <alignment horizontal="center" vertical="center" wrapText="1"/>
    </xf>
    <xf numFmtId="0" fontId="18" fillId="0" borderId="0" xfId="5" applyFont="1" applyAlignment="1">
      <alignment horizontal="right"/>
    </xf>
    <xf numFmtId="0" fontId="19" fillId="0" borderId="0" xfId="5" applyFont="1" applyAlignment="1">
      <alignment horizontal="center"/>
    </xf>
    <xf numFmtId="0" fontId="18" fillId="0" borderId="23" xfId="5" applyFont="1" applyBorder="1" applyAlignment="1">
      <alignment horizontal="right" vertical="center"/>
    </xf>
    <xf numFmtId="0" fontId="21" fillId="0" borderId="24" xfId="5" applyFont="1" applyBorder="1" applyAlignment="1">
      <alignment horizontal="center" vertical="center" wrapText="1"/>
    </xf>
    <xf numFmtId="0" fontId="85" fillId="0" borderId="0" xfId="5" applyAlignment="1">
      <alignment horizontal="center"/>
    </xf>
    <xf numFmtId="0" fontId="85" fillId="0" borderId="112" xfId="5" applyBorder="1" applyAlignment="1">
      <alignment horizontal="center" vertical="center"/>
    </xf>
    <xf numFmtId="0" fontId="85" fillId="0" borderId="110" xfId="5" applyBorder="1" applyAlignment="1">
      <alignment horizontal="center" vertical="center"/>
    </xf>
    <xf numFmtId="0" fontId="20" fillId="0" borderId="144" xfId="5" applyFont="1" applyBorder="1" applyAlignment="1">
      <alignment horizontal="center" vertical="center"/>
    </xf>
    <xf numFmtId="0" fontId="22" fillId="0" borderId="145" xfId="5" applyFont="1" applyBorder="1" applyAlignment="1">
      <alignment horizontal="center" vertical="center"/>
    </xf>
    <xf numFmtId="0" fontId="86" fillId="0" borderId="56" xfId="0" applyFont="1" applyBorder="1" applyAlignment="1">
      <alignment horizontal="center" vertical="center"/>
    </xf>
    <xf numFmtId="0" fontId="86" fillId="0" borderId="38" xfId="0" applyFont="1" applyBorder="1" applyAlignment="1">
      <alignment horizontal="center" vertical="center"/>
    </xf>
    <xf numFmtId="0" fontId="86" fillId="0" borderId="57" xfId="0" applyFont="1" applyBorder="1" applyAlignment="1">
      <alignment horizontal="center" vertical="center"/>
    </xf>
    <xf numFmtId="0" fontId="10" fillId="0" borderId="56" xfId="2" applyFont="1" applyBorder="1" applyAlignment="1" applyProtection="1">
      <alignment horizontal="center" vertical="center" wrapText="1"/>
    </xf>
    <xf numFmtId="168" fontId="93" fillId="0" borderId="0" xfId="0" applyNumberFormat="1" applyFont="1" applyFill="1" applyBorder="1" applyAlignment="1" applyProtection="1">
      <alignment horizontal="center" vertical="center" wrapText="1"/>
    </xf>
    <xf numFmtId="0" fontId="88" fillId="0" borderId="0" xfId="0" applyFont="1" applyAlignment="1">
      <alignment horizontal="left"/>
    </xf>
    <xf numFmtId="0" fontId="88" fillId="0" borderId="0" xfId="0" applyFont="1" applyAlignment="1">
      <alignment horizontal="right"/>
    </xf>
    <xf numFmtId="168" fontId="23" fillId="0" borderId="0" xfId="0" applyNumberFormat="1" applyFont="1" applyFill="1" applyBorder="1" applyAlignment="1" applyProtection="1">
      <alignment horizontal="center" vertical="center" wrapText="1"/>
    </xf>
    <xf numFmtId="168" fontId="23" fillId="0" borderId="35" xfId="0" applyNumberFormat="1" applyFont="1" applyFill="1" applyBorder="1" applyAlignment="1" applyProtection="1">
      <alignment horizontal="center" vertical="center" wrapText="1"/>
    </xf>
    <xf numFmtId="0" fontId="97" fillId="0" borderId="122" xfId="0" applyFont="1" applyBorder="1" applyAlignment="1">
      <alignment horizontal="center" vertical="center"/>
    </xf>
    <xf numFmtId="0" fontId="96" fillId="0" borderId="0" xfId="0" applyFont="1" applyBorder="1" applyAlignment="1">
      <alignment horizontal="left" vertical="top" wrapText="1"/>
    </xf>
    <xf numFmtId="0" fontId="95" fillId="0" borderId="0" xfId="0" applyFont="1" applyAlignment="1">
      <alignment vertical="top"/>
    </xf>
    <xf numFmtId="0" fontId="11" fillId="0" borderId="123" xfId="0" applyFont="1" applyBorder="1" applyAlignment="1">
      <alignment horizontal="center" vertical="center"/>
    </xf>
    <xf numFmtId="0" fontId="10" fillId="0" borderId="144" xfId="2" applyFont="1" applyFill="1" applyBorder="1" applyAlignment="1" applyProtection="1">
      <alignment horizontal="center" vertical="center" wrapText="1"/>
    </xf>
    <xf numFmtId="0" fontId="10" fillId="0" borderId="150" xfId="2" applyFont="1" applyFill="1" applyBorder="1" applyAlignment="1" applyProtection="1">
      <alignment horizontal="center" vertical="center" wrapText="1"/>
    </xf>
    <xf numFmtId="0" fontId="10" fillId="0" borderId="108" xfId="2" applyFont="1" applyBorder="1" applyAlignment="1" applyProtection="1">
      <alignment horizontal="center" vertical="center" wrapText="1"/>
    </xf>
    <xf numFmtId="0" fontId="11" fillId="0" borderId="28" xfId="2" applyFont="1" applyBorder="1" applyAlignment="1" applyProtection="1">
      <alignment horizontal="center"/>
    </xf>
    <xf numFmtId="0" fontId="13" fillId="3" borderId="135" xfId="0" applyFont="1" applyFill="1" applyBorder="1"/>
    <xf numFmtId="0" fontId="13" fillId="3" borderId="137" xfId="0" applyFont="1" applyFill="1" applyBorder="1"/>
    <xf numFmtId="3" fontId="13" fillId="3" borderId="137" xfId="0" applyNumberFormat="1" applyFont="1" applyFill="1" applyBorder="1"/>
    <xf numFmtId="3" fontId="11" fillId="3" borderId="123" xfId="2" applyNumberFormat="1" applyFont="1" applyFill="1" applyBorder="1" applyAlignment="1" applyProtection="1">
      <alignment horizontal="right" vertical="center"/>
    </xf>
    <xf numFmtId="3" fontId="10" fillId="3" borderId="123" xfId="2" applyNumberFormat="1" applyFont="1" applyFill="1" applyBorder="1" applyAlignment="1" applyProtection="1">
      <alignment horizontal="right" vertical="center"/>
    </xf>
    <xf numFmtId="3" fontId="11" fillId="3" borderId="137" xfId="2" applyNumberFormat="1" applyFont="1" applyFill="1" applyBorder="1" applyAlignment="1" applyProtection="1">
      <alignment horizontal="right"/>
    </xf>
    <xf numFmtId="3" fontId="14" fillId="3" borderId="136" xfId="2" applyNumberFormat="1" applyFont="1" applyFill="1" applyBorder="1" applyAlignment="1" applyProtection="1">
      <alignment horizontal="right"/>
    </xf>
    <xf numFmtId="3" fontId="11" fillId="3" borderId="136" xfId="2" applyNumberFormat="1" applyFont="1" applyFill="1" applyBorder="1" applyAlignment="1" applyProtection="1">
      <alignment horizontal="right"/>
    </xf>
    <xf numFmtId="3" fontId="10" fillId="3" borderId="123" xfId="0" applyNumberFormat="1" applyFont="1" applyFill="1" applyBorder="1" applyAlignment="1">
      <alignment horizontal="right"/>
    </xf>
    <xf numFmtId="3" fontId="11" fillId="3" borderId="137" xfId="0" applyNumberFormat="1" applyFont="1" applyFill="1" applyBorder="1" applyAlignment="1">
      <alignment horizontal="right"/>
    </xf>
    <xf numFmtId="3" fontId="11" fillId="3" borderId="123" xfId="0" applyNumberFormat="1" applyFont="1" applyFill="1" applyBorder="1" applyAlignment="1">
      <alignment horizontal="right"/>
    </xf>
    <xf numFmtId="3" fontId="10" fillId="3" borderId="123" xfId="2" applyNumberFormat="1" applyFont="1" applyFill="1" applyBorder="1" applyAlignment="1" applyProtection="1">
      <alignment horizontal="right"/>
    </xf>
    <xf numFmtId="3" fontId="10" fillId="3" borderId="136" xfId="2" applyNumberFormat="1" applyFont="1" applyFill="1" applyBorder="1" applyAlignment="1" applyProtection="1">
      <alignment horizontal="right"/>
    </xf>
    <xf numFmtId="3" fontId="10" fillId="3" borderId="151" xfId="2" applyNumberFormat="1" applyFont="1" applyFill="1" applyBorder="1" applyAlignment="1" applyProtection="1">
      <alignment horizontal="right" vertical="center"/>
    </xf>
    <xf numFmtId="3" fontId="11" fillId="3" borderId="123" xfId="2" applyNumberFormat="1" applyFont="1" applyFill="1" applyBorder="1" applyAlignment="1" applyProtection="1">
      <alignment horizontal="right"/>
    </xf>
    <xf numFmtId="3" fontId="11" fillId="3" borderId="139" xfId="2" applyNumberFormat="1" applyFont="1" applyFill="1" applyBorder="1" applyAlignment="1" applyProtection="1">
      <alignment horizontal="right"/>
    </xf>
    <xf numFmtId="3" fontId="14" fillId="3" borderId="137" xfId="2" applyNumberFormat="1" applyFont="1" applyFill="1" applyBorder="1" applyAlignment="1" applyProtection="1">
      <alignment horizontal="right" vertical="center"/>
    </xf>
    <xf numFmtId="3" fontId="11" fillId="3" borderId="136" xfId="2" applyNumberFormat="1" applyFont="1" applyFill="1" applyBorder="1" applyAlignment="1" applyProtection="1">
      <alignment horizontal="right" vertical="center"/>
    </xf>
    <xf numFmtId="3" fontId="10" fillId="0" borderId="123" xfId="2" applyNumberFormat="1" applyFont="1" applyBorder="1" applyAlignment="1" applyProtection="1">
      <alignment horizontal="right" vertical="center"/>
    </xf>
    <xf numFmtId="3" fontId="10" fillId="3" borderId="137" xfId="2" applyNumberFormat="1" applyFont="1" applyFill="1" applyBorder="1" applyAlignment="1" applyProtection="1">
      <alignment horizontal="right" vertical="center"/>
    </xf>
    <xf numFmtId="3" fontId="10" fillId="3" borderId="139" xfId="2" applyNumberFormat="1" applyFont="1" applyFill="1" applyBorder="1" applyAlignment="1" applyProtection="1">
      <alignment horizontal="right" vertical="center"/>
    </xf>
    <xf numFmtId="3" fontId="11" fillId="3" borderId="137" xfId="2" applyNumberFormat="1" applyFont="1" applyFill="1" applyBorder="1" applyAlignment="1" applyProtection="1">
      <alignment horizontal="right" vertical="center"/>
    </xf>
    <xf numFmtId="3" fontId="13" fillId="0" borderId="56" xfId="0" applyNumberFormat="1" applyFont="1" applyBorder="1"/>
    <xf numFmtId="3" fontId="13" fillId="0" borderId="38" xfId="0" applyNumberFormat="1" applyFont="1" applyBorder="1"/>
    <xf numFmtId="3" fontId="13" fillId="0" borderId="57" xfId="0" applyNumberFormat="1" applyFont="1" applyBorder="1"/>
    <xf numFmtId="3" fontId="86" fillId="0" borderId="152" xfId="0" applyNumberFormat="1" applyFont="1" applyBorder="1"/>
    <xf numFmtId="3" fontId="86" fillId="0" borderId="33" xfId="0" applyNumberFormat="1" applyFont="1" applyBorder="1"/>
    <xf numFmtId="3" fontId="86" fillId="0" borderId="53" xfId="0" applyNumberFormat="1" applyFont="1" applyBorder="1"/>
    <xf numFmtId="3" fontId="13" fillId="0" borderId="122" xfId="0" applyNumberFormat="1" applyFont="1" applyBorder="1" applyAlignment="1">
      <alignment vertical="center"/>
    </xf>
    <xf numFmtId="3" fontId="13" fillId="0" borderId="121" xfId="0" applyNumberFormat="1" applyFont="1" applyBorder="1"/>
    <xf numFmtId="3" fontId="13" fillId="0" borderId="121" xfId="0" applyNumberFormat="1" applyFont="1" applyBorder="1" applyAlignment="1">
      <alignment vertical="center"/>
    </xf>
    <xf numFmtId="0" fontId="28" fillId="0" borderId="153" xfId="5" applyFont="1" applyBorder="1" applyAlignment="1">
      <alignment horizontal="left"/>
    </xf>
    <xf numFmtId="3" fontId="32" fillId="0" borderId="146" xfId="5" applyNumberFormat="1" applyFont="1" applyFill="1" applyBorder="1"/>
    <xf numFmtId="3" fontId="32" fillId="0" borderId="146" xfId="5" applyNumberFormat="1" applyFont="1" applyBorder="1"/>
    <xf numFmtId="3" fontId="32" fillId="0" borderId="147" xfId="5" applyNumberFormat="1" applyFont="1" applyBorder="1"/>
    <xf numFmtId="0" fontId="28" fillId="0" borderId="7" xfId="5" applyFont="1" applyBorder="1" applyAlignment="1">
      <alignment horizontal="left"/>
    </xf>
    <xf numFmtId="3" fontId="28" fillId="0" borderId="28" xfId="5" applyNumberFormat="1" applyFont="1" applyFill="1" applyBorder="1"/>
    <xf numFmtId="3" fontId="28" fillId="0" borderId="28" xfId="5" applyNumberFormat="1" applyFont="1" applyBorder="1"/>
    <xf numFmtId="3" fontId="26" fillId="0" borderId="154" xfId="5" applyNumberFormat="1" applyFont="1" applyFill="1" applyBorder="1"/>
    <xf numFmtId="3" fontId="28" fillId="0" borderId="154" xfId="5" applyNumberFormat="1" applyFont="1" applyBorder="1"/>
    <xf numFmtId="3" fontId="26" fillId="0" borderId="154" xfId="5" applyNumberFormat="1" applyFont="1" applyBorder="1"/>
    <xf numFmtId="3" fontId="26" fillId="0" borderId="155" xfId="5" applyNumberFormat="1" applyFont="1" applyBorder="1"/>
    <xf numFmtId="0" fontId="26" fillId="0" borderId="124" xfId="5" applyFont="1" applyBorder="1" applyAlignment="1">
      <alignment horizontal="left"/>
    </xf>
    <xf numFmtId="3" fontId="26" fillId="0" borderId="130" xfId="5" applyNumberFormat="1" applyFont="1" applyFill="1" applyBorder="1"/>
    <xf numFmtId="3" fontId="28" fillId="0" borderId="130" xfId="5" applyNumberFormat="1" applyFont="1" applyBorder="1"/>
    <xf numFmtId="3" fontId="26" fillId="0" borderId="130" xfId="5" applyNumberFormat="1" applyFont="1" applyBorder="1"/>
    <xf numFmtId="3" fontId="26" fillId="0" borderId="125" xfId="5" applyNumberFormat="1" applyFont="1" applyBorder="1"/>
  </cellXfs>
  <cellStyles count="7">
    <cellStyle name="Ezres" xfId="1" builtinId="3"/>
    <cellStyle name="Magyarázó szöveg" xfId="2" builtinId="53"/>
    <cellStyle name="Normál" xfId="0" builtinId="0"/>
    <cellStyle name="Normál 2" xfId="3"/>
    <cellStyle name="Normál 3" xfId="5"/>
    <cellStyle name="Normál_SEGEDLETEK" xfId="4"/>
    <cellStyle name="Százalék 2" xfId="6"/>
  </cellStyles>
  <dxfs count="1">
    <dxf>
      <font>
        <b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219240</xdr:colOff>
      <xdr:row>0</xdr:row>
      <xdr:rowOff>0</xdr:rowOff>
    </xdr:from>
    <xdr:to>
      <xdr:col>1</xdr:col>
      <xdr:colOff>292680</xdr:colOff>
      <xdr:row>1</xdr:row>
      <xdr:rowOff>25560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7D534376-AB10-49E1-8D23-6CAE5FFD0453}"/>
            </a:ext>
          </a:extLst>
        </xdr:cNvPr>
        <xdr:cNvSpPr/>
      </xdr:nvSpPr>
      <xdr:spPr>
        <a:xfrm>
          <a:off x="524040" y="0"/>
          <a:ext cx="73440" cy="2160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219240</xdr:colOff>
      <xdr:row>32</xdr:row>
      <xdr:rowOff>65520</xdr:rowOff>
    </xdr:from>
    <xdr:to>
      <xdr:col>1</xdr:col>
      <xdr:colOff>292680</xdr:colOff>
      <xdr:row>33</xdr:row>
      <xdr:rowOff>72000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41523751-96BB-42E5-898A-449524669BA3}"/>
            </a:ext>
          </a:extLst>
        </xdr:cNvPr>
        <xdr:cNvSpPr/>
      </xdr:nvSpPr>
      <xdr:spPr>
        <a:xfrm>
          <a:off x="524040" y="6085320"/>
          <a:ext cx="73440" cy="21603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129"/>
  <sheetViews>
    <sheetView tabSelected="1" topLeftCell="A103" zoomScale="55" zoomScaleNormal="55" workbookViewId="0">
      <selection activeCell="G126" sqref="G126"/>
    </sheetView>
  </sheetViews>
  <sheetFormatPr defaultRowHeight="23.25" x14ac:dyDescent="0.35"/>
  <cols>
    <col min="1" max="1" width="9.140625" style="4" customWidth="1"/>
    <col min="2" max="2" width="12.140625" style="1" customWidth="1"/>
    <col min="3" max="3" width="14.42578125" style="1" customWidth="1"/>
    <col min="4" max="4" width="195.85546875" style="1" customWidth="1"/>
    <col min="5" max="5" width="46.42578125" style="1" customWidth="1"/>
    <col min="6" max="6" width="50.28515625" style="1" customWidth="1"/>
    <col min="7" max="7" width="46.42578125" style="516" customWidth="1"/>
    <col min="8" max="8" width="15.7109375" style="3" customWidth="1"/>
    <col min="9" max="1014" width="8.7109375" style="3" customWidth="1"/>
    <col min="1015" max="1024" width="9.140625" style="3"/>
  </cols>
  <sheetData>
    <row r="1" spans="1:1024" s="45" customFormat="1" ht="28.5" x14ac:dyDescent="0.45">
      <c r="A1" s="925" t="s">
        <v>0</v>
      </c>
      <c r="B1" s="925"/>
      <c r="C1" s="925"/>
      <c r="D1" s="925"/>
      <c r="E1" s="642"/>
      <c r="F1" s="643"/>
      <c r="G1" s="644" t="s">
        <v>1</v>
      </c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  <c r="IL1" s="44"/>
      <c r="IM1" s="44"/>
      <c r="IN1" s="44"/>
      <c r="IO1" s="44"/>
      <c r="IP1" s="44"/>
      <c r="IQ1" s="44"/>
      <c r="IR1" s="44"/>
      <c r="IS1" s="44"/>
      <c r="IT1" s="44"/>
      <c r="IU1" s="44"/>
      <c r="IV1" s="44"/>
      <c r="IW1" s="44"/>
      <c r="IX1" s="44"/>
      <c r="IY1" s="44"/>
      <c r="IZ1" s="44"/>
      <c r="JA1" s="44"/>
      <c r="JB1" s="44"/>
      <c r="JC1" s="44"/>
      <c r="JD1" s="44"/>
      <c r="JE1" s="44"/>
      <c r="JF1" s="44"/>
      <c r="JG1" s="44"/>
      <c r="JH1" s="44"/>
      <c r="JI1" s="44"/>
      <c r="JJ1" s="44"/>
      <c r="JK1" s="44"/>
      <c r="JL1" s="44"/>
      <c r="JM1" s="44"/>
      <c r="JN1" s="44"/>
      <c r="JO1" s="44"/>
      <c r="JP1" s="44"/>
      <c r="JQ1" s="44"/>
      <c r="JR1" s="44"/>
      <c r="JS1" s="44"/>
      <c r="JT1" s="44"/>
      <c r="JU1" s="44"/>
      <c r="JV1" s="44"/>
      <c r="JW1" s="44"/>
      <c r="JX1" s="44"/>
      <c r="JY1" s="44"/>
      <c r="JZ1" s="44"/>
      <c r="KA1" s="44"/>
      <c r="KB1" s="44"/>
      <c r="KC1" s="44"/>
      <c r="KD1" s="44"/>
      <c r="KE1" s="44"/>
      <c r="KF1" s="44"/>
      <c r="KG1" s="44"/>
      <c r="KH1" s="44"/>
      <c r="KI1" s="44"/>
      <c r="KJ1" s="44"/>
      <c r="KK1" s="44"/>
      <c r="KL1" s="44"/>
      <c r="KM1" s="44"/>
      <c r="KN1" s="44"/>
      <c r="KO1" s="44"/>
      <c r="KP1" s="44"/>
      <c r="KQ1" s="44"/>
      <c r="KR1" s="44"/>
      <c r="KS1" s="44"/>
      <c r="KT1" s="44"/>
      <c r="KU1" s="44"/>
      <c r="KV1" s="44"/>
      <c r="KW1" s="44"/>
      <c r="KX1" s="44"/>
      <c r="KY1" s="44"/>
      <c r="KZ1" s="44"/>
      <c r="LA1" s="44"/>
      <c r="LB1" s="44"/>
      <c r="LC1" s="44"/>
      <c r="LD1" s="44"/>
      <c r="LE1" s="44"/>
      <c r="LF1" s="44"/>
      <c r="LG1" s="44"/>
      <c r="LH1" s="44"/>
      <c r="LI1" s="44"/>
      <c r="LJ1" s="44"/>
      <c r="LK1" s="44"/>
      <c r="LL1" s="44"/>
      <c r="LM1" s="44"/>
      <c r="LN1" s="44"/>
      <c r="LO1" s="44"/>
      <c r="LP1" s="44"/>
      <c r="LQ1" s="44"/>
      <c r="LR1" s="44"/>
      <c r="LS1" s="44"/>
      <c r="LT1" s="44"/>
      <c r="LU1" s="44"/>
      <c r="LV1" s="44"/>
      <c r="LW1" s="44"/>
      <c r="LX1" s="44"/>
      <c r="LY1" s="44"/>
      <c r="LZ1" s="44"/>
      <c r="MA1" s="44"/>
      <c r="MB1" s="44"/>
      <c r="MC1" s="44"/>
      <c r="MD1" s="44"/>
      <c r="ME1" s="44"/>
      <c r="MF1" s="44"/>
      <c r="MG1" s="44"/>
      <c r="MH1" s="44"/>
      <c r="MI1" s="44"/>
      <c r="MJ1" s="44"/>
      <c r="MK1" s="44"/>
      <c r="ML1" s="44"/>
      <c r="MM1" s="44"/>
      <c r="MN1" s="44"/>
      <c r="MO1" s="44"/>
      <c r="MP1" s="44"/>
      <c r="MQ1" s="44"/>
      <c r="MR1" s="44"/>
      <c r="MS1" s="44"/>
      <c r="MT1" s="44"/>
      <c r="MU1" s="44"/>
      <c r="MV1" s="44"/>
      <c r="MW1" s="44"/>
      <c r="MX1" s="44"/>
      <c r="MY1" s="44"/>
      <c r="MZ1" s="44"/>
      <c r="NA1" s="44"/>
      <c r="NB1" s="44"/>
      <c r="NC1" s="44"/>
      <c r="ND1" s="44"/>
      <c r="NE1" s="44"/>
      <c r="NF1" s="44"/>
      <c r="NG1" s="44"/>
      <c r="NH1" s="44"/>
      <c r="NI1" s="44"/>
      <c r="NJ1" s="44"/>
      <c r="NK1" s="44"/>
      <c r="NL1" s="44"/>
      <c r="NM1" s="44"/>
      <c r="NN1" s="44"/>
      <c r="NO1" s="44"/>
      <c r="NP1" s="44"/>
      <c r="NQ1" s="44"/>
      <c r="NR1" s="44"/>
      <c r="NS1" s="44"/>
      <c r="NT1" s="44"/>
      <c r="NU1" s="44"/>
      <c r="NV1" s="44"/>
      <c r="NW1" s="44"/>
      <c r="NX1" s="44"/>
      <c r="NY1" s="44"/>
      <c r="NZ1" s="44"/>
      <c r="OA1" s="44"/>
      <c r="OB1" s="44"/>
      <c r="OC1" s="44"/>
      <c r="OD1" s="44"/>
      <c r="OE1" s="44"/>
      <c r="OF1" s="44"/>
      <c r="OG1" s="44"/>
      <c r="OH1" s="44"/>
      <c r="OI1" s="44"/>
      <c r="OJ1" s="44"/>
      <c r="OK1" s="44"/>
      <c r="OL1" s="44"/>
      <c r="OM1" s="44"/>
      <c r="ON1" s="44"/>
      <c r="OO1" s="44"/>
      <c r="OP1" s="44"/>
      <c r="OQ1" s="44"/>
      <c r="OR1" s="44"/>
      <c r="OS1" s="44"/>
      <c r="OT1" s="44"/>
      <c r="OU1" s="44"/>
      <c r="OV1" s="44"/>
      <c r="OW1" s="44"/>
      <c r="OX1" s="44"/>
      <c r="OY1" s="44"/>
      <c r="OZ1" s="44"/>
      <c r="PA1" s="44"/>
      <c r="PB1" s="44"/>
      <c r="PC1" s="44"/>
      <c r="PD1" s="44"/>
      <c r="PE1" s="44"/>
      <c r="PF1" s="44"/>
      <c r="PG1" s="44"/>
      <c r="PH1" s="44"/>
      <c r="PI1" s="44"/>
      <c r="PJ1" s="44"/>
      <c r="PK1" s="44"/>
      <c r="PL1" s="44"/>
      <c r="PM1" s="44"/>
      <c r="PN1" s="44"/>
      <c r="PO1" s="44"/>
      <c r="PP1" s="44"/>
      <c r="PQ1" s="44"/>
      <c r="PR1" s="44"/>
      <c r="PS1" s="44"/>
      <c r="PT1" s="44"/>
      <c r="PU1" s="44"/>
      <c r="PV1" s="44"/>
      <c r="PW1" s="44"/>
      <c r="PX1" s="44"/>
      <c r="PY1" s="44"/>
      <c r="PZ1" s="44"/>
      <c r="QA1" s="44"/>
      <c r="QB1" s="44"/>
      <c r="QC1" s="44"/>
      <c r="QD1" s="44"/>
      <c r="QE1" s="44"/>
      <c r="QF1" s="44"/>
      <c r="QG1" s="44"/>
      <c r="QH1" s="44"/>
      <c r="QI1" s="44"/>
      <c r="QJ1" s="44"/>
      <c r="QK1" s="44"/>
      <c r="QL1" s="44"/>
      <c r="QM1" s="44"/>
      <c r="QN1" s="44"/>
      <c r="QO1" s="44"/>
      <c r="QP1" s="44"/>
      <c r="QQ1" s="44"/>
      <c r="QR1" s="44"/>
      <c r="QS1" s="44"/>
      <c r="QT1" s="44"/>
      <c r="QU1" s="44"/>
      <c r="QV1" s="44"/>
      <c r="QW1" s="44"/>
      <c r="QX1" s="44"/>
      <c r="QY1" s="44"/>
      <c r="QZ1" s="44"/>
      <c r="RA1" s="44"/>
      <c r="RB1" s="44"/>
      <c r="RC1" s="44"/>
      <c r="RD1" s="44"/>
      <c r="RE1" s="44"/>
      <c r="RF1" s="44"/>
      <c r="RG1" s="44"/>
      <c r="RH1" s="44"/>
      <c r="RI1" s="44"/>
      <c r="RJ1" s="44"/>
      <c r="RK1" s="44"/>
      <c r="RL1" s="44"/>
      <c r="RM1" s="44"/>
      <c r="RN1" s="44"/>
      <c r="RO1" s="44"/>
      <c r="RP1" s="44"/>
      <c r="RQ1" s="44"/>
      <c r="RR1" s="44"/>
      <c r="RS1" s="44"/>
      <c r="RT1" s="44"/>
      <c r="RU1" s="44"/>
      <c r="RV1" s="44"/>
      <c r="RW1" s="44"/>
      <c r="RX1" s="44"/>
      <c r="RY1" s="44"/>
      <c r="RZ1" s="44"/>
      <c r="SA1" s="44"/>
      <c r="SB1" s="44"/>
      <c r="SC1" s="44"/>
      <c r="SD1" s="44"/>
      <c r="SE1" s="44"/>
      <c r="SF1" s="44"/>
      <c r="SG1" s="44"/>
      <c r="SH1" s="44"/>
      <c r="SI1" s="44"/>
      <c r="SJ1" s="44"/>
      <c r="SK1" s="44"/>
      <c r="SL1" s="44"/>
      <c r="SM1" s="44"/>
      <c r="SN1" s="44"/>
      <c r="SO1" s="44"/>
      <c r="SP1" s="44"/>
      <c r="SQ1" s="44"/>
      <c r="SR1" s="44"/>
      <c r="SS1" s="44"/>
      <c r="ST1" s="44"/>
      <c r="SU1" s="44"/>
      <c r="SV1" s="44"/>
      <c r="SW1" s="44"/>
      <c r="SX1" s="44"/>
      <c r="SY1" s="44"/>
      <c r="SZ1" s="44"/>
      <c r="TA1" s="44"/>
      <c r="TB1" s="44"/>
      <c r="TC1" s="44"/>
      <c r="TD1" s="44"/>
      <c r="TE1" s="44"/>
      <c r="TF1" s="44"/>
      <c r="TG1" s="44"/>
      <c r="TH1" s="44"/>
      <c r="TI1" s="44"/>
      <c r="TJ1" s="44"/>
      <c r="TK1" s="44"/>
      <c r="TL1" s="44"/>
      <c r="TM1" s="44"/>
      <c r="TN1" s="44"/>
      <c r="TO1" s="44"/>
      <c r="TP1" s="44"/>
      <c r="TQ1" s="44"/>
      <c r="TR1" s="44"/>
      <c r="TS1" s="44"/>
      <c r="TT1" s="44"/>
      <c r="TU1" s="44"/>
      <c r="TV1" s="44"/>
      <c r="TW1" s="44"/>
      <c r="TX1" s="44"/>
      <c r="TY1" s="44"/>
      <c r="TZ1" s="44"/>
      <c r="UA1" s="44"/>
      <c r="UB1" s="44"/>
      <c r="UC1" s="44"/>
      <c r="UD1" s="44"/>
      <c r="UE1" s="44"/>
      <c r="UF1" s="44"/>
      <c r="UG1" s="44"/>
      <c r="UH1" s="44"/>
      <c r="UI1" s="44"/>
      <c r="UJ1" s="44"/>
      <c r="UK1" s="44"/>
      <c r="UL1" s="44"/>
      <c r="UM1" s="44"/>
      <c r="UN1" s="44"/>
      <c r="UO1" s="44"/>
      <c r="UP1" s="44"/>
      <c r="UQ1" s="44"/>
      <c r="UR1" s="44"/>
      <c r="US1" s="44"/>
      <c r="UT1" s="44"/>
      <c r="UU1" s="44"/>
      <c r="UV1" s="44"/>
      <c r="UW1" s="44"/>
      <c r="UX1" s="44"/>
      <c r="UY1" s="44"/>
      <c r="UZ1" s="44"/>
      <c r="VA1" s="44"/>
      <c r="VB1" s="44"/>
      <c r="VC1" s="44"/>
      <c r="VD1" s="44"/>
      <c r="VE1" s="44"/>
      <c r="VF1" s="44"/>
      <c r="VG1" s="44"/>
      <c r="VH1" s="44"/>
      <c r="VI1" s="44"/>
      <c r="VJ1" s="44"/>
      <c r="VK1" s="44"/>
      <c r="VL1" s="44"/>
      <c r="VM1" s="44"/>
      <c r="VN1" s="44"/>
      <c r="VO1" s="44"/>
      <c r="VP1" s="44"/>
      <c r="VQ1" s="44"/>
      <c r="VR1" s="44"/>
      <c r="VS1" s="44"/>
      <c r="VT1" s="44"/>
      <c r="VU1" s="44"/>
      <c r="VV1" s="44"/>
      <c r="VW1" s="44"/>
      <c r="VX1" s="44"/>
      <c r="VY1" s="44"/>
      <c r="VZ1" s="44"/>
      <c r="WA1" s="44"/>
      <c r="WB1" s="44"/>
      <c r="WC1" s="44"/>
      <c r="WD1" s="44"/>
      <c r="WE1" s="44"/>
      <c r="WF1" s="44"/>
      <c r="WG1" s="44"/>
      <c r="WH1" s="44"/>
      <c r="WI1" s="44"/>
      <c r="WJ1" s="44"/>
      <c r="WK1" s="44"/>
      <c r="WL1" s="44"/>
      <c r="WM1" s="44"/>
      <c r="WN1" s="44"/>
      <c r="WO1" s="44"/>
      <c r="WP1" s="44"/>
      <c r="WQ1" s="44"/>
      <c r="WR1" s="44"/>
      <c r="WS1" s="44"/>
      <c r="WT1" s="44"/>
      <c r="WU1" s="44"/>
      <c r="WV1" s="44"/>
      <c r="WW1" s="44"/>
      <c r="WX1" s="44"/>
      <c r="WY1" s="44"/>
      <c r="WZ1" s="44"/>
      <c r="XA1" s="44"/>
      <c r="XB1" s="44"/>
      <c r="XC1" s="44"/>
      <c r="XD1" s="44"/>
      <c r="XE1" s="44"/>
      <c r="XF1" s="44"/>
      <c r="XG1" s="44"/>
      <c r="XH1" s="44"/>
      <c r="XI1" s="44"/>
      <c r="XJ1" s="44"/>
      <c r="XK1" s="44"/>
      <c r="XL1" s="44"/>
      <c r="XM1" s="44"/>
      <c r="XN1" s="44"/>
      <c r="XO1" s="44"/>
      <c r="XP1" s="44"/>
      <c r="XQ1" s="44"/>
      <c r="XR1" s="44"/>
      <c r="XS1" s="44"/>
      <c r="XT1" s="44"/>
      <c r="XU1" s="44"/>
      <c r="XV1" s="44"/>
      <c r="XW1" s="44"/>
      <c r="XX1" s="44"/>
      <c r="XY1" s="44"/>
      <c r="XZ1" s="44"/>
      <c r="YA1" s="44"/>
      <c r="YB1" s="44"/>
      <c r="YC1" s="44"/>
      <c r="YD1" s="44"/>
      <c r="YE1" s="44"/>
      <c r="YF1" s="44"/>
      <c r="YG1" s="44"/>
      <c r="YH1" s="44"/>
      <c r="YI1" s="44"/>
      <c r="YJ1" s="44"/>
      <c r="YK1" s="44"/>
      <c r="YL1" s="44"/>
      <c r="YM1" s="44"/>
      <c r="YN1" s="44"/>
      <c r="YO1" s="44"/>
      <c r="YP1" s="44"/>
      <c r="YQ1" s="44"/>
      <c r="YR1" s="44"/>
      <c r="YS1" s="44"/>
      <c r="YT1" s="44"/>
      <c r="YU1" s="44"/>
      <c r="YV1" s="44"/>
      <c r="YW1" s="44"/>
      <c r="YX1" s="44"/>
      <c r="YY1" s="44"/>
      <c r="YZ1" s="44"/>
      <c r="ZA1" s="44"/>
      <c r="ZB1" s="44"/>
      <c r="ZC1" s="44"/>
      <c r="ZD1" s="44"/>
      <c r="ZE1" s="44"/>
      <c r="ZF1" s="44"/>
      <c r="ZG1" s="44"/>
      <c r="ZH1" s="44"/>
      <c r="ZI1" s="44"/>
      <c r="ZJ1" s="44"/>
      <c r="ZK1" s="44"/>
      <c r="ZL1" s="44"/>
      <c r="ZM1" s="44"/>
      <c r="ZN1" s="44"/>
      <c r="ZO1" s="44"/>
      <c r="ZP1" s="44"/>
      <c r="ZQ1" s="44"/>
      <c r="ZR1" s="44"/>
      <c r="ZS1" s="44"/>
      <c r="ZT1" s="44"/>
      <c r="ZU1" s="44"/>
      <c r="ZV1" s="44"/>
      <c r="ZW1" s="44"/>
      <c r="ZX1" s="44"/>
      <c r="ZY1" s="44"/>
      <c r="ZZ1" s="44"/>
      <c r="AAA1" s="44"/>
      <c r="AAB1" s="44"/>
      <c r="AAC1" s="44"/>
      <c r="AAD1" s="44"/>
      <c r="AAE1" s="44"/>
      <c r="AAF1" s="44"/>
      <c r="AAG1" s="44"/>
      <c r="AAH1" s="44"/>
      <c r="AAI1" s="44"/>
      <c r="AAJ1" s="44"/>
      <c r="AAK1" s="44"/>
      <c r="AAL1" s="44"/>
      <c r="AAM1" s="44"/>
      <c r="AAN1" s="44"/>
      <c r="AAO1" s="44"/>
      <c r="AAP1" s="44"/>
      <c r="AAQ1" s="44"/>
      <c r="AAR1" s="44"/>
      <c r="AAS1" s="44"/>
      <c r="AAT1" s="44"/>
      <c r="AAU1" s="44"/>
      <c r="AAV1" s="44"/>
      <c r="AAW1" s="44"/>
      <c r="AAX1" s="44"/>
      <c r="AAY1" s="44"/>
      <c r="AAZ1" s="44"/>
      <c r="ABA1" s="44"/>
      <c r="ABB1" s="44"/>
      <c r="ABC1" s="44"/>
      <c r="ABD1" s="44"/>
      <c r="ABE1" s="44"/>
      <c r="ABF1" s="44"/>
      <c r="ABG1" s="44"/>
      <c r="ABH1" s="44"/>
      <c r="ABI1" s="44"/>
      <c r="ABJ1" s="44"/>
      <c r="ABK1" s="44"/>
      <c r="ABL1" s="44"/>
      <c r="ABM1" s="44"/>
      <c r="ABN1" s="44"/>
      <c r="ABO1" s="44"/>
      <c r="ABP1" s="44"/>
      <c r="ABQ1" s="44"/>
      <c r="ABR1" s="44"/>
      <c r="ABS1" s="44"/>
      <c r="ABT1" s="44"/>
      <c r="ABU1" s="44"/>
      <c r="ABV1" s="44"/>
      <c r="ABW1" s="44"/>
      <c r="ABX1" s="44"/>
      <c r="ABY1" s="44"/>
      <c r="ABZ1" s="44"/>
      <c r="ACA1" s="44"/>
      <c r="ACB1" s="44"/>
      <c r="ACC1" s="44"/>
      <c r="ACD1" s="44"/>
      <c r="ACE1" s="44"/>
      <c r="ACF1" s="44"/>
      <c r="ACG1" s="44"/>
      <c r="ACH1" s="44"/>
      <c r="ACI1" s="44"/>
      <c r="ACJ1" s="44"/>
      <c r="ACK1" s="44"/>
      <c r="ACL1" s="44"/>
      <c r="ACM1" s="44"/>
      <c r="ACN1" s="44"/>
      <c r="ACO1" s="44"/>
      <c r="ACP1" s="44"/>
      <c r="ACQ1" s="44"/>
      <c r="ACR1" s="44"/>
      <c r="ACS1" s="44"/>
      <c r="ACT1" s="44"/>
      <c r="ACU1" s="44"/>
      <c r="ACV1" s="44"/>
      <c r="ACW1" s="44"/>
      <c r="ACX1" s="44"/>
      <c r="ACY1" s="44"/>
      <c r="ACZ1" s="44"/>
      <c r="ADA1" s="44"/>
      <c r="ADB1" s="44"/>
      <c r="ADC1" s="44"/>
      <c r="ADD1" s="44"/>
      <c r="ADE1" s="44"/>
      <c r="ADF1" s="44"/>
      <c r="ADG1" s="44"/>
      <c r="ADH1" s="44"/>
      <c r="ADI1" s="44"/>
      <c r="ADJ1" s="44"/>
      <c r="ADK1" s="44"/>
      <c r="ADL1" s="44"/>
      <c r="ADM1" s="44"/>
      <c r="ADN1" s="44"/>
      <c r="ADO1" s="44"/>
      <c r="ADP1" s="44"/>
      <c r="ADQ1" s="44"/>
      <c r="ADR1" s="44"/>
      <c r="ADS1" s="44"/>
      <c r="ADT1" s="44"/>
      <c r="ADU1" s="44"/>
      <c r="ADV1" s="44"/>
      <c r="ADW1" s="44"/>
      <c r="ADX1" s="44"/>
      <c r="ADY1" s="44"/>
      <c r="ADZ1" s="44"/>
      <c r="AEA1" s="44"/>
      <c r="AEB1" s="44"/>
      <c r="AEC1" s="44"/>
      <c r="AED1" s="44"/>
      <c r="AEE1" s="44"/>
      <c r="AEF1" s="44"/>
      <c r="AEG1" s="44"/>
      <c r="AEH1" s="44"/>
      <c r="AEI1" s="44"/>
      <c r="AEJ1" s="44"/>
      <c r="AEK1" s="44"/>
      <c r="AEL1" s="44"/>
      <c r="AEM1" s="44"/>
      <c r="AEN1" s="44"/>
      <c r="AEO1" s="44"/>
      <c r="AEP1" s="44"/>
      <c r="AEQ1" s="44"/>
      <c r="AER1" s="44"/>
      <c r="AES1" s="44"/>
      <c r="AET1" s="44"/>
      <c r="AEU1" s="44"/>
      <c r="AEV1" s="44"/>
      <c r="AEW1" s="44"/>
      <c r="AEX1" s="44"/>
      <c r="AEY1" s="44"/>
      <c r="AEZ1" s="44"/>
      <c r="AFA1" s="44"/>
      <c r="AFB1" s="44"/>
      <c r="AFC1" s="44"/>
      <c r="AFD1" s="44"/>
      <c r="AFE1" s="44"/>
      <c r="AFF1" s="44"/>
      <c r="AFG1" s="44"/>
      <c r="AFH1" s="44"/>
      <c r="AFI1" s="44"/>
      <c r="AFJ1" s="44"/>
      <c r="AFK1" s="44"/>
      <c r="AFL1" s="44"/>
      <c r="AFM1" s="44"/>
      <c r="AFN1" s="44"/>
      <c r="AFO1" s="44"/>
      <c r="AFP1" s="44"/>
      <c r="AFQ1" s="44"/>
      <c r="AFR1" s="44"/>
      <c r="AFS1" s="44"/>
      <c r="AFT1" s="44"/>
      <c r="AFU1" s="44"/>
      <c r="AFV1" s="44"/>
      <c r="AFW1" s="44"/>
      <c r="AFX1" s="44"/>
      <c r="AFY1" s="44"/>
      <c r="AFZ1" s="44"/>
      <c r="AGA1" s="44"/>
      <c r="AGB1" s="44"/>
      <c r="AGC1" s="44"/>
      <c r="AGD1" s="44"/>
      <c r="AGE1" s="44"/>
      <c r="AGF1" s="44"/>
      <c r="AGG1" s="44"/>
      <c r="AGH1" s="44"/>
      <c r="AGI1" s="44"/>
      <c r="AGJ1" s="44"/>
      <c r="AGK1" s="44"/>
      <c r="AGL1" s="44"/>
      <c r="AGM1" s="44"/>
      <c r="AGN1" s="44"/>
      <c r="AGO1" s="44"/>
      <c r="AGP1" s="44"/>
      <c r="AGQ1" s="44"/>
      <c r="AGR1" s="44"/>
      <c r="AGS1" s="44"/>
      <c r="AGT1" s="44"/>
      <c r="AGU1" s="44"/>
      <c r="AGV1" s="44"/>
      <c r="AGW1" s="44"/>
      <c r="AGX1" s="44"/>
      <c r="AGY1" s="44"/>
      <c r="AGZ1" s="44"/>
      <c r="AHA1" s="44"/>
      <c r="AHB1" s="44"/>
      <c r="AHC1" s="44"/>
      <c r="AHD1" s="44"/>
      <c r="AHE1" s="44"/>
      <c r="AHF1" s="44"/>
      <c r="AHG1" s="44"/>
      <c r="AHH1" s="44"/>
      <c r="AHI1" s="44"/>
      <c r="AHJ1" s="44"/>
      <c r="AHK1" s="44"/>
      <c r="AHL1" s="44"/>
      <c r="AHM1" s="44"/>
      <c r="AHN1" s="44"/>
      <c r="AHO1" s="44"/>
      <c r="AHP1" s="44"/>
      <c r="AHQ1" s="44"/>
      <c r="AHR1" s="44"/>
      <c r="AHS1" s="44"/>
      <c r="AHT1" s="44"/>
      <c r="AHU1" s="44"/>
      <c r="AHV1" s="44"/>
      <c r="AHW1" s="44"/>
      <c r="AHX1" s="44"/>
      <c r="AHY1" s="44"/>
      <c r="AHZ1" s="44"/>
      <c r="AIA1" s="44"/>
      <c r="AIB1" s="44"/>
      <c r="AIC1" s="44"/>
      <c r="AID1" s="44"/>
      <c r="AIE1" s="44"/>
      <c r="AIF1" s="44"/>
      <c r="AIG1" s="44"/>
      <c r="AIH1" s="44"/>
      <c r="AII1" s="44"/>
      <c r="AIJ1" s="44"/>
      <c r="AIK1" s="44"/>
      <c r="AIL1" s="44"/>
      <c r="AIM1" s="44"/>
      <c r="AIN1" s="44"/>
      <c r="AIO1" s="44"/>
      <c r="AIP1" s="44"/>
      <c r="AIQ1" s="44"/>
      <c r="AIR1" s="44"/>
      <c r="AIS1" s="44"/>
      <c r="AIT1" s="44"/>
      <c r="AIU1" s="44"/>
      <c r="AIV1" s="44"/>
      <c r="AIW1" s="44"/>
      <c r="AIX1" s="44"/>
      <c r="AIY1" s="44"/>
      <c r="AIZ1" s="44"/>
      <c r="AJA1" s="44"/>
      <c r="AJB1" s="44"/>
      <c r="AJC1" s="44"/>
      <c r="AJD1" s="44"/>
      <c r="AJE1" s="44"/>
      <c r="AJF1" s="44"/>
      <c r="AJG1" s="44"/>
      <c r="AJH1" s="44"/>
      <c r="AJI1" s="44"/>
      <c r="AJJ1" s="44"/>
      <c r="AJK1" s="44"/>
      <c r="AJL1" s="44"/>
      <c r="AJM1" s="44"/>
      <c r="AJN1" s="44"/>
      <c r="AJO1" s="44"/>
      <c r="AJP1" s="44"/>
      <c r="AJQ1" s="44"/>
      <c r="AJR1" s="44"/>
      <c r="AJS1" s="44"/>
      <c r="AJT1" s="44"/>
      <c r="AJU1" s="44"/>
      <c r="AJV1" s="44"/>
      <c r="AJW1" s="44"/>
      <c r="AJX1" s="44"/>
      <c r="AJY1" s="44"/>
      <c r="AJZ1" s="44"/>
      <c r="AKA1" s="44"/>
      <c r="AKB1" s="44"/>
      <c r="AKC1" s="44"/>
      <c r="AKD1" s="44"/>
      <c r="AKE1" s="44"/>
      <c r="AKF1" s="44"/>
      <c r="AKG1" s="44"/>
      <c r="AKH1" s="44"/>
      <c r="AKI1" s="44"/>
      <c r="AKJ1" s="44"/>
      <c r="AKK1" s="44"/>
      <c r="AKL1" s="44"/>
      <c r="AKM1" s="44"/>
      <c r="AKN1" s="44"/>
      <c r="AKO1" s="44"/>
      <c r="AKP1" s="44"/>
      <c r="AKQ1" s="44"/>
      <c r="AKR1" s="44"/>
      <c r="AKS1" s="44"/>
      <c r="AKT1" s="44"/>
      <c r="AKU1" s="44"/>
      <c r="AKV1" s="44"/>
      <c r="AKW1" s="44"/>
      <c r="AKX1" s="44"/>
      <c r="AKY1" s="44"/>
      <c r="AKZ1" s="44"/>
      <c r="ALA1" s="44"/>
      <c r="ALB1" s="44"/>
      <c r="ALC1" s="44"/>
      <c r="ALD1" s="44"/>
      <c r="ALE1" s="44"/>
      <c r="ALF1" s="44"/>
      <c r="ALG1" s="44"/>
      <c r="ALH1" s="44"/>
      <c r="ALI1" s="44"/>
      <c r="ALJ1" s="44"/>
      <c r="ALK1" s="44"/>
      <c r="ALL1" s="44"/>
      <c r="ALM1" s="44"/>
      <c r="ALN1" s="44"/>
      <c r="ALO1" s="44"/>
      <c r="ALP1" s="44"/>
      <c r="ALQ1" s="44"/>
      <c r="ALR1" s="44"/>
      <c r="ALS1" s="44"/>
      <c r="ALT1" s="44"/>
      <c r="ALU1" s="44"/>
      <c r="ALV1" s="44"/>
      <c r="ALW1" s="44"/>
      <c r="ALX1" s="44"/>
      <c r="ALY1" s="44"/>
      <c r="ALZ1" s="44"/>
      <c r="AMA1" s="44"/>
      <c r="AMB1" s="44"/>
      <c r="AMC1" s="44"/>
      <c r="AMD1" s="44"/>
      <c r="AME1" s="44"/>
      <c r="AMF1" s="44"/>
      <c r="AMG1" s="44"/>
      <c r="AMH1" s="44"/>
      <c r="AMI1" s="44"/>
      <c r="AMJ1" s="44"/>
    </row>
    <row r="2" spans="1:1024" x14ac:dyDescent="0.35">
      <c r="A2" s="645"/>
      <c r="B2" s="646"/>
      <c r="C2" s="646"/>
      <c r="D2" s="646"/>
      <c r="E2" s="646"/>
      <c r="F2" s="646"/>
      <c r="G2" s="647"/>
    </row>
    <row r="3" spans="1:1024" ht="27" x14ac:dyDescent="0.35">
      <c r="A3" s="926" t="s">
        <v>109</v>
      </c>
      <c r="B3" s="926"/>
      <c r="C3" s="926"/>
      <c r="D3" s="926"/>
      <c r="E3" s="926"/>
      <c r="F3" s="926"/>
      <c r="G3" s="926"/>
    </row>
    <row r="4" spans="1:1024" ht="27.75" x14ac:dyDescent="0.4">
      <c r="A4" s="648"/>
      <c r="B4" s="642"/>
      <c r="C4" s="642"/>
      <c r="D4" s="642"/>
      <c r="E4" s="649"/>
      <c r="F4" s="650"/>
      <c r="G4" s="643" t="s">
        <v>2</v>
      </c>
    </row>
    <row r="5" spans="1:1024" ht="28.5" thickBot="1" x14ac:dyDescent="0.45">
      <c r="A5" s="9"/>
      <c r="B5" s="927" t="s">
        <v>3</v>
      </c>
      <c r="C5" s="927"/>
      <c r="D5" s="927"/>
      <c r="E5" s="10" t="s">
        <v>4</v>
      </c>
      <c r="F5" s="10" t="s">
        <v>5</v>
      </c>
      <c r="G5" s="505" t="s">
        <v>6</v>
      </c>
    </row>
    <row r="6" spans="1:1024" ht="20.25" customHeight="1" thickBot="1" x14ac:dyDescent="0.4">
      <c r="A6" s="928">
        <v>1</v>
      </c>
      <c r="B6" s="929" t="s">
        <v>7</v>
      </c>
      <c r="C6" s="929"/>
      <c r="D6" s="929"/>
      <c r="E6" s="908" t="s">
        <v>106</v>
      </c>
      <c r="F6" s="910" t="s">
        <v>107</v>
      </c>
      <c r="G6" s="931" t="s">
        <v>108</v>
      </c>
    </row>
    <row r="7" spans="1:1024" x14ac:dyDescent="0.35">
      <c r="A7" s="928"/>
      <c r="B7" s="929"/>
      <c r="C7" s="929"/>
      <c r="D7" s="929"/>
      <c r="E7" s="909"/>
      <c r="F7" s="911"/>
      <c r="G7" s="932"/>
    </row>
    <row r="8" spans="1:1024" ht="28.5" thickBot="1" x14ac:dyDescent="0.45">
      <c r="A8" s="928"/>
      <c r="B8" s="930">
        <v>1</v>
      </c>
      <c r="C8" s="930"/>
      <c r="D8" s="930"/>
      <c r="E8" s="11">
        <v>2</v>
      </c>
      <c r="F8" s="11">
        <v>3</v>
      </c>
      <c r="G8" s="506">
        <v>4</v>
      </c>
    </row>
    <row r="9" spans="1:1024" ht="27.75" customHeight="1" x14ac:dyDescent="0.4">
      <c r="A9" s="12">
        <v>2</v>
      </c>
      <c r="B9" s="913" t="s">
        <v>8</v>
      </c>
      <c r="C9" s="913"/>
      <c r="D9" s="913"/>
      <c r="E9" s="13"/>
      <c r="F9" s="14"/>
      <c r="G9" s="507"/>
    </row>
    <row r="10" spans="1:1024" ht="27.75" customHeight="1" x14ac:dyDescent="0.4">
      <c r="A10" s="12">
        <v>3</v>
      </c>
      <c r="B10" s="700" t="s">
        <v>9</v>
      </c>
      <c r="C10" s="914" t="s">
        <v>10</v>
      </c>
      <c r="D10" s="914"/>
      <c r="E10" s="15"/>
      <c r="F10" s="16"/>
      <c r="G10" s="508"/>
    </row>
    <row r="11" spans="1:1024" ht="27.75" customHeight="1" x14ac:dyDescent="0.4">
      <c r="A11" s="12">
        <v>4</v>
      </c>
      <c r="B11" s="701"/>
      <c r="C11" s="17" t="s">
        <v>11</v>
      </c>
      <c r="D11" s="702" t="s">
        <v>12</v>
      </c>
      <c r="E11" s="703">
        <v>182876460</v>
      </c>
      <c r="F11" s="703">
        <v>166500213</v>
      </c>
      <c r="G11" s="509">
        <v>144563930</v>
      </c>
    </row>
    <row r="12" spans="1:1024" ht="27.75" customHeight="1" x14ac:dyDescent="0.4">
      <c r="A12" s="12">
        <v>5</v>
      </c>
      <c r="B12" s="701"/>
      <c r="C12" s="18" t="s">
        <v>13</v>
      </c>
      <c r="D12" s="19" t="s">
        <v>14</v>
      </c>
      <c r="E12" s="704">
        <v>227341900</v>
      </c>
      <c r="F12" s="704">
        <v>237132624</v>
      </c>
      <c r="G12" s="705">
        <v>241467284</v>
      </c>
    </row>
    <row r="13" spans="1:1024" ht="27.75" customHeight="1" x14ac:dyDescent="0.4">
      <c r="A13" s="12">
        <v>6</v>
      </c>
      <c r="B13" s="701"/>
      <c r="C13" s="706" t="s">
        <v>15</v>
      </c>
      <c r="D13" s="707" t="s">
        <v>16</v>
      </c>
      <c r="E13" s="704">
        <v>392846979</v>
      </c>
      <c r="F13" s="704">
        <v>433687538</v>
      </c>
      <c r="G13" s="705">
        <v>479492322</v>
      </c>
    </row>
    <row r="14" spans="1:1024" ht="27.75" customHeight="1" x14ac:dyDescent="0.4">
      <c r="A14" s="12">
        <v>7</v>
      </c>
      <c r="B14" s="701"/>
      <c r="C14" s="706" t="s">
        <v>17</v>
      </c>
      <c r="D14" s="708" t="s">
        <v>18</v>
      </c>
      <c r="E14" s="704">
        <v>34832062</v>
      </c>
      <c r="F14" s="704">
        <v>42955492</v>
      </c>
      <c r="G14" s="705">
        <v>38498600</v>
      </c>
    </row>
    <row r="15" spans="1:1024" ht="27.75" customHeight="1" x14ac:dyDescent="0.4">
      <c r="A15" s="12">
        <v>8</v>
      </c>
      <c r="B15" s="701"/>
      <c r="C15" s="20" t="s">
        <v>19</v>
      </c>
      <c r="D15" s="21" t="s">
        <v>541</v>
      </c>
      <c r="E15" s="704"/>
      <c r="F15" s="709"/>
      <c r="G15" s="705"/>
    </row>
    <row r="16" spans="1:1024" ht="27.75" customHeight="1" x14ac:dyDescent="0.4">
      <c r="A16" s="12">
        <v>9</v>
      </c>
      <c r="B16" s="701"/>
      <c r="C16" s="20"/>
      <c r="D16" s="21" t="s">
        <v>110</v>
      </c>
      <c r="E16" s="704">
        <v>11437070</v>
      </c>
      <c r="F16" s="709">
        <v>7557534</v>
      </c>
      <c r="G16" s="705"/>
    </row>
    <row r="17" spans="1:7" ht="27.75" customHeight="1" x14ac:dyDescent="0.4">
      <c r="A17" s="12">
        <v>10</v>
      </c>
      <c r="B17" s="701"/>
      <c r="C17" s="20"/>
      <c r="D17" s="21" t="s">
        <v>20</v>
      </c>
      <c r="E17" s="704"/>
      <c r="F17" s="709">
        <v>470700</v>
      </c>
      <c r="G17" s="705"/>
    </row>
    <row r="18" spans="1:7" ht="27.75" customHeight="1" x14ac:dyDescent="0.4">
      <c r="A18" s="12">
        <v>11</v>
      </c>
      <c r="B18" s="701"/>
      <c r="C18" s="20"/>
      <c r="D18" s="21" t="s">
        <v>21</v>
      </c>
      <c r="E18" s="704"/>
      <c r="F18" s="709">
        <v>22529447</v>
      </c>
      <c r="G18" s="705"/>
    </row>
    <row r="19" spans="1:7" ht="27.75" customHeight="1" x14ac:dyDescent="0.4">
      <c r="A19" s="12">
        <v>12</v>
      </c>
      <c r="B19" s="701"/>
      <c r="C19" s="891"/>
      <c r="D19" s="21" t="s">
        <v>542</v>
      </c>
      <c r="E19" s="704"/>
      <c r="F19" s="709">
        <v>5857500</v>
      </c>
      <c r="G19" s="705"/>
    </row>
    <row r="20" spans="1:7" ht="27.75" customHeight="1" x14ac:dyDescent="0.4">
      <c r="A20" s="12">
        <v>13</v>
      </c>
      <c r="B20" s="701"/>
      <c r="C20" s="706" t="s">
        <v>22</v>
      </c>
      <c r="D20" s="708" t="s">
        <v>23</v>
      </c>
      <c r="E20" s="704">
        <v>906533</v>
      </c>
      <c r="F20" s="704">
        <v>2925277</v>
      </c>
      <c r="G20" s="705"/>
    </row>
    <row r="21" spans="1:7" ht="27.75" customHeight="1" x14ac:dyDescent="0.35">
      <c r="A21" s="12">
        <v>14</v>
      </c>
      <c r="B21" s="915" t="s">
        <v>24</v>
      </c>
      <c r="C21" s="915"/>
      <c r="D21" s="915"/>
      <c r="E21" s="710">
        <f>E11+E12+E13+E14+E16+E17+E18+E20</f>
        <v>850241004</v>
      </c>
      <c r="F21" s="710">
        <f>F11+F12+F13+F14+F16+F17+F18+F19+F20</f>
        <v>919616325</v>
      </c>
      <c r="G21" s="711">
        <f>G11+G12+G13+G14+G16+G17+G18+G20</f>
        <v>904022136</v>
      </c>
    </row>
    <row r="22" spans="1:7" ht="27.75" customHeight="1" x14ac:dyDescent="0.4">
      <c r="A22" s="12">
        <v>15</v>
      </c>
      <c r="B22" s="712" t="s">
        <v>25</v>
      </c>
      <c r="C22" s="916" t="s">
        <v>26</v>
      </c>
      <c r="D22" s="916"/>
      <c r="E22" s="22"/>
      <c r="F22" s="23"/>
      <c r="G22" s="510"/>
    </row>
    <row r="23" spans="1:7" ht="27.75" customHeight="1" x14ac:dyDescent="0.4">
      <c r="A23" s="12">
        <v>16</v>
      </c>
      <c r="B23" s="701"/>
      <c r="C23" s="24" t="s">
        <v>27</v>
      </c>
      <c r="D23" s="25" t="s">
        <v>28</v>
      </c>
      <c r="E23" s="713">
        <f>SUM(E24:E26)</f>
        <v>629169970</v>
      </c>
      <c r="F23" s="713">
        <f>SUM(F24:F26)</f>
        <v>681046912</v>
      </c>
      <c r="G23" s="714">
        <f>SUM(G24:G26)</f>
        <v>647300000</v>
      </c>
    </row>
    <row r="24" spans="1:7" ht="27.75" customHeight="1" x14ac:dyDescent="0.4">
      <c r="A24" s="12">
        <v>17</v>
      </c>
      <c r="B24" s="701"/>
      <c r="C24" s="24"/>
      <c r="D24" s="25" t="s">
        <v>29</v>
      </c>
      <c r="E24" s="715">
        <v>580990384</v>
      </c>
      <c r="F24" s="715">
        <v>631665090</v>
      </c>
      <c r="G24" s="716">
        <v>600000000</v>
      </c>
    </row>
    <row r="25" spans="1:7" ht="27.75" customHeight="1" x14ac:dyDescent="0.4">
      <c r="A25" s="12">
        <v>18</v>
      </c>
      <c r="B25" s="701"/>
      <c r="C25" s="24"/>
      <c r="D25" s="25" t="s">
        <v>30</v>
      </c>
      <c r="E25" s="715">
        <v>47777586</v>
      </c>
      <c r="F25" s="715">
        <v>48826652</v>
      </c>
      <c r="G25" s="716">
        <v>47000000</v>
      </c>
    </row>
    <row r="26" spans="1:7" ht="27.75" customHeight="1" x14ac:dyDescent="0.4">
      <c r="A26" s="12">
        <v>19</v>
      </c>
      <c r="B26" s="701"/>
      <c r="C26" s="24"/>
      <c r="D26" s="25" t="s">
        <v>31</v>
      </c>
      <c r="E26" s="715">
        <v>402000</v>
      </c>
      <c r="F26" s="715">
        <v>555170</v>
      </c>
      <c r="G26" s="716">
        <v>300000</v>
      </c>
    </row>
    <row r="27" spans="1:7" ht="27.75" customHeight="1" x14ac:dyDescent="0.4">
      <c r="A27" s="12">
        <v>20</v>
      </c>
      <c r="B27" s="717"/>
      <c r="C27" s="706" t="s">
        <v>32</v>
      </c>
      <c r="D27" s="26" t="s">
        <v>33</v>
      </c>
      <c r="E27" s="713">
        <f>SUM(E28:E30)</f>
        <v>5599154</v>
      </c>
      <c r="F27" s="713">
        <f>SUM(F28:F30)</f>
        <v>5520572</v>
      </c>
      <c r="G27" s="714">
        <f>SUM(G28:G30)</f>
        <v>4500000</v>
      </c>
    </row>
    <row r="28" spans="1:7" ht="27.75" customHeight="1" x14ac:dyDescent="0.4">
      <c r="A28" s="12">
        <v>21</v>
      </c>
      <c r="B28" s="717"/>
      <c r="C28" s="706"/>
      <c r="D28" s="26" t="s">
        <v>34</v>
      </c>
      <c r="E28" s="715">
        <v>1035974</v>
      </c>
      <c r="F28" s="715">
        <v>776985</v>
      </c>
      <c r="G28" s="716"/>
    </row>
    <row r="29" spans="1:7" ht="27.75" customHeight="1" x14ac:dyDescent="0.4">
      <c r="A29" s="12">
        <v>22</v>
      </c>
      <c r="B29" s="717"/>
      <c r="C29" s="706"/>
      <c r="D29" s="26" t="s">
        <v>35</v>
      </c>
      <c r="E29" s="715">
        <v>965652</v>
      </c>
      <c r="F29" s="715">
        <v>884568</v>
      </c>
      <c r="G29" s="716">
        <v>500000</v>
      </c>
    </row>
    <row r="30" spans="1:7" ht="27.75" customHeight="1" x14ac:dyDescent="0.4">
      <c r="A30" s="12">
        <v>23</v>
      </c>
      <c r="B30" s="717"/>
      <c r="C30" s="706"/>
      <c r="D30" s="26" t="s">
        <v>36</v>
      </c>
      <c r="E30" s="715">
        <v>3597528</v>
      </c>
      <c r="F30" s="715">
        <v>3859019</v>
      </c>
      <c r="G30" s="716">
        <v>4000000</v>
      </c>
    </row>
    <row r="31" spans="1:7" ht="27.75" customHeight="1" x14ac:dyDescent="0.4">
      <c r="A31" s="12">
        <v>24</v>
      </c>
      <c r="B31" s="718" t="s">
        <v>37</v>
      </c>
      <c r="C31" s="719"/>
      <c r="D31" s="720"/>
      <c r="E31" s="721">
        <f>E24+E25+E26+E28+E29+E30</f>
        <v>634769124</v>
      </c>
      <c r="F31" s="721">
        <f>F24+F25+F26+F28+F29+F30</f>
        <v>686567484</v>
      </c>
      <c r="G31" s="722">
        <f>G24+G25+G26+G28+G29+G30</f>
        <v>651800000</v>
      </c>
    </row>
    <row r="32" spans="1:7" ht="27.75" customHeight="1" x14ac:dyDescent="0.4">
      <c r="A32" s="12">
        <v>25</v>
      </c>
      <c r="B32" s="27" t="s">
        <v>38</v>
      </c>
      <c r="C32" s="917" t="s">
        <v>39</v>
      </c>
      <c r="D32" s="917"/>
      <c r="E32" s="713"/>
      <c r="F32" s="713"/>
      <c r="G32" s="714"/>
    </row>
    <row r="33" spans="1:7" ht="27.75" customHeight="1" x14ac:dyDescent="0.4">
      <c r="A33" s="12">
        <v>26</v>
      </c>
      <c r="B33" s="717"/>
      <c r="C33" s="24" t="s">
        <v>40</v>
      </c>
      <c r="D33" s="8" t="s">
        <v>41</v>
      </c>
      <c r="E33" s="28">
        <v>100265747</v>
      </c>
      <c r="F33" s="28">
        <v>91529836</v>
      </c>
      <c r="G33" s="511">
        <v>107301135</v>
      </c>
    </row>
    <row r="34" spans="1:7" ht="27.75" customHeight="1" x14ac:dyDescent="0.4">
      <c r="A34" s="12">
        <v>27</v>
      </c>
      <c r="B34" s="717"/>
      <c r="C34" s="723" t="s">
        <v>42</v>
      </c>
      <c r="D34" s="724" t="s">
        <v>43</v>
      </c>
      <c r="E34" s="725">
        <v>1056421</v>
      </c>
      <c r="F34" s="725">
        <v>1335325</v>
      </c>
      <c r="G34" s="726"/>
    </row>
    <row r="35" spans="1:7" ht="27.75" customHeight="1" x14ac:dyDescent="0.4">
      <c r="A35" s="12">
        <v>28</v>
      </c>
      <c r="B35" s="717"/>
      <c r="C35" s="723" t="s">
        <v>44</v>
      </c>
      <c r="D35" s="727" t="s">
        <v>45</v>
      </c>
      <c r="E35" s="28">
        <v>83389328</v>
      </c>
      <c r="F35" s="28">
        <v>91936763</v>
      </c>
      <c r="G35" s="511">
        <f>'2.a.sz.melléklet'!N29+'2.a.sz.melléklet'!O29</f>
        <v>84614976</v>
      </c>
    </row>
    <row r="36" spans="1:7" ht="27.75" customHeight="1" x14ac:dyDescent="0.4">
      <c r="A36" s="12">
        <v>29</v>
      </c>
      <c r="B36" s="728" t="s">
        <v>46</v>
      </c>
      <c r="C36" s="729"/>
      <c r="D36" s="29"/>
      <c r="E36" s="730">
        <f>SUM(E33:E35)</f>
        <v>184711496</v>
      </c>
      <c r="F36" s="730">
        <f>SUM(F33:F35)</f>
        <v>184801924</v>
      </c>
      <c r="G36" s="731">
        <f>SUM(G33:G35)</f>
        <v>191916111</v>
      </c>
    </row>
    <row r="37" spans="1:7" ht="27.75" customHeight="1" x14ac:dyDescent="0.4">
      <c r="A37" s="12">
        <v>30</v>
      </c>
      <c r="B37" s="732" t="s">
        <v>47</v>
      </c>
      <c r="C37" s="24" t="s">
        <v>48</v>
      </c>
      <c r="D37" s="29" t="s">
        <v>49</v>
      </c>
      <c r="E37" s="713">
        <f>SUM(E39:E52)</f>
        <v>242319070</v>
      </c>
      <c r="F37" s="713">
        <f>SUM(F39:F53)</f>
        <v>200069502</v>
      </c>
      <c r="G37" s="714">
        <f>SUM(G39:G53)</f>
        <v>37563008</v>
      </c>
    </row>
    <row r="38" spans="1:7" ht="27.75" customHeight="1" x14ac:dyDescent="0.4">
      <c r="A38" s="12">
        <v>31</v>
      </c>
      <c r="B38" s="733"/>
      <c r="C38" s="30"/>
      <c r="D38" s="29" t="s">
        <v>50</v>
      </c>
      <c r="E38" s="734"/>
      <c r="F38" s="735"/>
      <c r="G38" s="736"/>
    </row>
    <row r="39" spans="1:7" ht="27.75" customHeight="1" x14ac:dyDescent="0.4">
      <c r="A39" s="12">
        <v>32</v>
      </c>
      <c r="B39" s="733"/>
      <c r="C39" s="30"/>
      <c r="D39" s="29" t="s">
        <v>51</v>
      </c>
      <c r="E39" s="715">
        <v>25482055</v>
      </c>
      <c r="F39" s="715">
        <v>7703695</v>
      </c>
      <c r="G39" s="716">
        <v>10960148</v>
      </c>
    </row>
    <row r="40" spans="1:7" ht="27.75" customHeight="1" x14ac:dyDescent="0.4">
      <c r="A40" s="12">
        <v>33</v>
      </c>
      <c r="B40" s="733"/>
      <c r="C40" s="30"/>
      <c r="D40" s="29" t="s">
        <v>52</v>
      </c>
      <c r="E40" s="715">
        <v>198877964</v>
      </c>
      <c r="F40" s="735">
        <v>171966259</v>
      </c>
      <c r="G40" s="716"/>
    </row>
    <row r="41" spans="1:7" ht="27.75" customHeight="1" x14ac:dyDescent="0.4">
      <c r="A41" s="12">
        <v>34</v>
      </c>
      <c r="B41" s="733"/>
      <c r="C41" s="30"/>
      <c r="D41" s="29" t="s">
        <v>53</v>
      </c>
      <c r="E41" s="715">
        <v>525000</v>
      </c>
      <c r="F41" s="735">
        <v>722500</v>
      </c>
      <c r="G41" s="716"/>
    </row>
    <row r="42" spans="1:7" ht="27.75" customHeight="1" x14ac:dyDescent="0.4">
      <c r="A42" s="12">
        <v>35</v>
      </c>
      <c r="B42" s="733"/>
      <c r="C42" s="30"/>
      <c r="D42" s="29" t="s">
        <v>111</v>
      </c>
      <c r="E42" s="715">
        <v>910000</v>
      </c>
      <c r="F42" s="735"/>
      <c r="G42" s="716"/>
    </row>
    <row r="43" spans="1:7" ht="27.75" customHeight="1" x14ac:dyDescent="0.4">
      <c r="A43" s="12">
        <v>36</v>
      </c>
      <c r="B43" s="733"/>
      <c r="C43" s="30"/>
      <c r="D43" s="29" t="s">
        <v>112</v>
      </c>
      <c r="E43" s="715">
        <v>1926000</v>
      </c>
      <c r="F43" s="735">
        <v>1954800</v>
      </c>
      <c r="G43" s="716"/>
    </row>
    <row r="44" spans="1:7" ht="27.75" customHeight="1" x14ac:dyDescent="0.4">
      <c r="A44" s="12">
        <v>37</v>
      </c>
      <c r="B44" s="733"/>
      <c r="C44" s="30"/>
      <c r="D44" s="29" t="s">
        <v>113</v>
      </c>
      <c r="E44" s="715">
        <v>1250000</v>
      </c>
      <c r="F44" s="735"/>
      <c r="G44" s="716"/>
    </row>
    <row r="45" spans="1:7" ht="27.75" customHeight="1" x14ac:dyDescent="0.4">
      <c r="A45" s="12">
        <v>38</v>
      </c>
      <c r="B45" s="733"/>
      <c r="C45" s="30"/>
      <c r="D45" s="29" t="s">
        <v>114</v>
      </c>
      <c r="E45" s="715">
        <v>151803</v>
      </c>
      <c r="F45" s="735"/>
      <c r="G45" s="716"/>
    </row>
    <row r="46" spans="1:7" ht="27.75" customHeight="1" x14ac:dyDescent="0.4">
      <c r="A46" s="12">
        <v>39</v>
      </c>
      <c r="B46" s="733"/>
      <c r="C46" s="30"/>
      <c r="D46" s="29" t="s">
        <v>115</v>
      </c>
      <c r="E46" s="715">
        <v>7690800</v>
      </c>
      <c r="F46" s="735">
        <v>7478000</v>
      </c>
      <c r="G46" s="716"/>
    </row>
    <row r="47" spans="1:7" ht="27.75" customHeight="1" x14ac:dyDescent="0.4">
      <c r="A47" s="12">
        <v>40</v>
      </c>
      <c r="B47" s="733"/>
      <c r="C47" s="30"/>
      <c r="D47" s="29" t="s">
        <v>116</v>
      </c>
      <c r="E47" s="715">
        <v>145300</v>
      </c>
      <c r="F47" s="735"/>
      <c r="G47" s="716"/>
    </row>
    <row r="48" spans="1:7" ht="27.75" customHeight="1" x14ac:dyDescent="0.4">
      <c r="A48" s="12">
        <v>41</v>
      </c>
      <c r="B48" s="733"/>
      <c r="C48" s="30"/>
      <c r="D48" s="29" t="s">
        <v>117</v>
      </c>
      <c r="E48" s="715"/>
      <c r="F48" s="735">
        <v>8994248</v>
      </c>
      <c r="G48" s="716"/>
    </row>
    <row r="49" spans="1:7" ht="27.75" customHeight="1" x14ac:dyDescent="0.4">
      <c r="A49" s="12">
        <v>42</v>
      </c>
      <c r="B49" s="733"/>
      <c r="C49" s="30"/>
      <c r="D49" s="29" t="s">
        <v>54</v>
      </c>
      <c r="E49" s="715"/>
      <c r="F49" s="735"/>
      <c r="G49" s="716"/>
    </row>
    <row r="50" spans="1:7" ht="27.75" customHeight="1" x14ac:dyDescent="0.4">
      <c r="A50" s="12">
        <v>43</v>
      </c>
      <c r="B50" s="733"/>
      <c r="C50" s="30"/>
      <c r="D50" s="29" t="s">
        <v>118</v>
      </c>
      <c r="E50" s="715">
        <v>3611269</v>
      </c>
      <c r="F50" s="735"/>
      <c r="G50" s="716"/>
    </row>
    <row r="51" spans="1:7" ht="27.75" customHeight="1" x14ac:dyDescent="0.4">
      <c r="A51" s="12">
        <v>44</v>
      </c>
      <c r="B51" s="733"/>
      <c r="C51" s="30"/>
      <c r="D51" s="29" t="s">
        <v>119</v>
      </c>
      <c r="E51" s="715">
        <v>248879</v>
      </c>
      <c r="F51" s="735"/>
      <c r="G51" s="716"/>
    </row>
    <row r="52" spans="1:7" ht="27.75" customHeight="1" x14ac:dyDescent="0.4">
      <c r="A52" s="12">
        <v>45</v>
      </c>
      <c r="B52" s="733"/>
      <c r="C52" s="30"/>
      <c r="D52" s="29" t="s">
        <v>120</v>
      </c>
      <c r="E52" s="715">
        <v>1500000</v>
      </c>
      <c r="F52" s="735"/>
      <c r="G52" s="716"/>
    </row>
    <row r="53" spans="1:7" ht="27.75" customHeight="1" x14ac:dyDescent="0.4">
      <c r="A53" s="12">
        <v>46</v>
      </c>
      <c r="B53" s="733"/>
      <c r="C53" s="867"/>
      <c r="D53" s="29" t="s">
        <v>543</v>
      </c>
      <c r="E53" s="868"/>
      <c r="F53" s="892">
        <v>1250000</v>
      </c>
      <c r="G53" s="893">
        <v>26602860</v>
      </c>
    </row>
    <row r="54" spans="1:7" ht="27.75" customHeight="1" x14ac:dyDescent="0.4">
      <c r="A54" s="12">
        <v>47</v>
      </c>
      <c r="B54" s="733"/>
      <c r="C54" s="723" t="s">
        <v>55</v>
      </c>
      <c r="D54" s="29" t="s">
        <v>56</v>
      </c>
      <c r="E54" s="713">
        <f>SUM(E55:E59)</f>
        <v>7025659</v>
      </c>
      <c r="F54" s="713">
        <f>SUM(F55:F59)</f>
        <v>9066545</v>
      </c>
      <c r="G54" s="714">
        <f>SUM(G55:G59)</f>
        <v>0</v>
      </c>
    </row>
    <row r="55" spans="1:7" ht="27.75" customHeight="1" x14ac:dyDescent="0.4">
      <c r="A55" s="12">
        <v>48</v>
      </c>
      <c r="B55" s="733"/>
      <c r="C55" s="30"/>
      <c r="D55" s="29" t="s">
        <v>57</v>
      </c>
      <c r="E55" s="715"/>
      <c r="F55" s="735"/>
      <c r="G55" s="716"/>
    </row>
    <row r="56" spans="1:7" ht="27.75" customHeight="1" x14ac:dyDescent="0.4">
      <c r="A56" s="12">
        <v>49</v>
      </c>
      <c r="B56" s="733"/>
      <c r="C56" s="30"/>
      <c r="D56" s="29" t="s">
        <v>58</v>
      </c>
      <c r="E56" s="715"/>
      <c r="F56" s="735"/>
      <c r="G56" s="716"/>
    </row>
    <row r="57" spans="1:7" ht="27.75" customHeight="1" x14ac:dyDescent="0.4">
      <c r="A57" s="12">
        <v>50</v>
      </c>
      <c r="B57" s="733"/>
      <c r="C57" s="30"/>
      <c r="D57" s="29" t="s">
        <v>59</v>
      </c>
      <c r="E57" s="715">
        <v>3954252</v>
      </c>
      <c r="F57" s="735">
        <v>9066545</v>
      </c>
      <c r="G57" s="716"/>
    </row>
    <row r="58" spans="1:7" ht="27.75" customHeight="1" x14ac:dyDescent="0.4">
      <c r="A58" s="12">
        <v>51</v>
      </c>
      <c r="B58" s="733"/>
      <c r="C58" s="30"/>
      <c r="D58" s="29" t="s">
        <v>121</v>
      </c>
      <c r="E58" s="715">
        <v>3071407</v>
      </c>
      <c r="F58" s="735"/>
      <c r="G58" s="716"/>
    </row>
    <row r="59" spans="1:7" ht="27.75" customHeight="1" x14ac:dyDescent="0.4">
      <c r="A59" s="12">
        <v>52</v>
      </c>
      <c r="B59" s="733"/>
      <c r="C59" s="30"/>
      <c r="D59" s="29" t="s">
        <v>60</v>
      </c>
      <c r="E59" s="715"/>
      <c r="F59" s="735"/>
      <c r="G59" s="716"/>
    </row>
    <row r="60" spans="1:7" ht="27.75" customHeight="1" x14ac:dyDescent="0.4">
      <c r="A60" s="12">
        <v>53</v>
      </c>
      <c r="B60" s="737"/>
      <c r="C60" s="24" t="s">
        <v>61</v>
      </c>
      <c r="D60" s="29" t="s">
        <v>62</v>
      </c>
      <c r="E60" s="713">
        <f>SUM(E61:E62)</f>
        <v>50321211</v>
      </c>
      <c r="F60" s="713">
        <f>SUM(F61:F62)</f>
        <v>0</v>
      </c>
      <c r="G60" s="714">
        <f>SUM(G61:G62)</f>
        <v>0</v>
      </c>
    </row>
    <row r="61" spans="1:7" ht="27.75" customHeight="1" x14ac:dyDescent="0.4">
      <c r="A61" s="12">
        <v>54</v>
      </c>
      <c r="B61" s="717"/>
      <c r="C61" s="723"/>
      <c r="D61" s="29" t="s">
        <v>63</v>
      </c>
      <c r="E61" s="715">
        <v>50321211</v>
      </c>
      <c r="F61" s="735"/>
      <c r="G61" s="716"/>
    </row>
    <row r="62" spans="1:7" ht="27.75" customHeight="1" x14ac:dyDescent="0.4">
      <c r="A62" s="12">
        <v>55</v>
      </c>
      <c r="B62" s="717"/>
      <c r="C62" s="723"/>
      <c r="D62" s="29" t="s">
        <v>64</v>
      </c>
      <c r="E62" s="715"/>
      <c r="F62" s="735"/>
      <c r="G62" s="716"/>
    </row>
    <row r="63" spans="1:7" ht="27.75" customHeight="1" thickBot="1" x14ac:dyDescent="0.4">
      <c r="A63" s="12">
        <v>56</v>
      </c>
      <c r="B63" s="912" t="s">
        <v>65</v>
      </c>
      <c r="C63" s="912"/>
      <c r="D63" s="912"/>
      <c r="E63" s="734">
        <f>E37+E54+E60</f>
        <v>299665940</v>
      </c>
      <c r="F63" s="734">
        <f>F37+F54+F60</f>
        <v>209136047</v>
      </c>
      <c r="G63" s="736">
        <f>G37+G54+G60</f>
        <v>37563008</v>
      </c>
    </row>
    <row r="64" spans="1:7" ht="27.75" customHeight="1" thickBot="1" x14ac:dyDescent="0.4">
      <c r="A64" s="12">
        <v>57</v>
      </c>
      <c r="B64" s="921" t="s">
        <v>66</v>
      </c>
      <c r="C64" s="921"/>
      <c r="D64" s="921"/>
      <c r="E64" s="738">
        <f>E21+E31+E36+E63</f>
        <v>1969387564</v>
      </c>
      <c r="F64" s="738">
        <f>F21+F31+F36+F63</f>
        <v>2000121780</v>
      </c>
      <c r="G64" s="739">
        <f>G21+G31+G36+G63</f>
        <v>1785301255</v>
      </c>
    </row>
    <row r="65" spans="1:7" ht="27.75" customHeight="1" x14ac:dyDescent="0.4">
      <c r="A65" s="12">
        <v>58</v>
      </c>
      <c r="B65" s="922" t="s">
        <v>67</v>
      </c>
      <c r="C65" s="922"/>
      <c r="D65" s="922"/>
      <c r="E65" s="22"/>
      <c r="F65" s="23"/>
      <c r="G65" s="510"/>
    </row>
    <row r="66" spans="1:7" ht="27.75" customHeight="1" x14ac:dyDescent="0.4">
      <c r="A66" s="12">
        <v>59</v>
      </c>
      <c r="B66" s="740" t="s">
        <v>9</v>
      </c>
      <c r="C66" s="31" t="s">
        <v>68</v>
      </c>
      <c r="D66" s="31"/>
      <c r="E66" s="22"/>
      <c r="F66" s="23"/>
      <c r="G66" s="510"/>
    </row>
    <row r="67" spans="1:7" ht="27.75" customHeight="1" x14ac:dyDescent="0.4">
      <c r="A67" s="12">
        <v>60</v>
      </c>
      <c r="B67" s="740"/>
      <c r="C67" s="20" t="s">
        <v>11</v>
      </c>
      <c r="D67" s="25" t="s">
        <v>69</v>
      </c>
      <c r="E67" s="715"/>
      <c r="F67" s="715"/>
      <c r="G67" s="716"/>
    </row>
    <row r="68" spans="1:7" ht="27.75" customHeight="1" x14ac:dyDescent="0.4">
      <c r="A68" s="12">
        <v>61</v>
      </c>
      <c r="B68" s="740"/>
      <c r="C68" s="20"/>
      <c r="D68" s="25" t="s">
        <v>122</v>
      </c>
      <c r="E68" s="715">
        <v>3000000</v>
      </c>
      <c r="F68" s="715">
        <v>900000</v>
      </c>
      <c r="G68" s="716"/>
    </row>
    <row r="69" spans="1:7" ht="27.75" customHeight="1" x14ac:dyDescent="0.4">
      <c r="A69" s="12">
        <v>62</v>
      </c>
      <c r="B69" s="740"/>
      <c r="C69" s="20"/>
      <c r="D69" s="25" t="s">
        <v>123</v>
      </c>
      <c r="E69" s="715">
        <v>10129032</v>
      </c>
      <c r="F69" s="715"/>
      <c r="G69" s="716"/>
    </row>
    <row r="70" spans="1:7" ht="27.75" customHeight="1" x14ac:dyDescent="0.4">
      <c r="A70" s="12">
        <v>63</v>
      </c>
      <c r="B70" s="740"/>
      <c r="C70" s="20"/>
      <c r="D70" s="25" t="s">
        <v>124</v>
      </c>
      <c r="E70" s="715">
        <v>9151665</v>
      </c>
      <c r="F70" s="715"/>
      <c r="G70" s="716"/>
    </row>
    <row r="71" spans="1:7" ht="27.75" customHeight="1" x14ac:dyDescent="0.4">
      <c r="A71" s="12">
        <v>64</v>
      </c>
      <c r="B71" s="740"/>
      <c r="C71" s="20"/>
      <c r="D71" s="25" t="s">
        <v>125</v>
      </c>
      <c r="E71" s="715">
        <v>19453177</v>
      </c>
      <c r="F71" s="715"/>
      <c r="G71" s="716"/>
    </row>
    <row r="72" spans="1:7" ht="27.75" customHeight="1" x14ac:dyDescent="0.4">
      <c r="A72" s="12">
        <v>65</v>
      </c>
      <c r="B72" s="740"/>
      <c r="C72" s="20"/>
      <c r="D72" s="25" t="s">
        <v>126</v>
      </c>
      <c r="E72" s="715"/>
      <c r="F72" s="715"/>
      <c r="G72" s="716">
        <v>300000000</v>
      </c>
    </row>
    <row r="73" spans="1:7" ht="27.75" customHeight="1" x14ac:dyDescent="0.4">
      <c r="A73" s="12">
        <v>66</v>
      </c>
      <c r="B73" s="740"/>
      <c r="C73" s="20"/>
      <c r="D73" s="25" t="s">
        <v>526</v>
      </c>
      <c r="E73" s="715"/>
      <c r="F73" s="715">
        <v>4952000</v>
      </c>
      <c r="G73" s="716"/>
    </row>
    <row r="74" spans="1:7" ht="27.75" customHeight="1" x14ac:dyDescent="0.4">
      <c r="A74" s="12">
        <v>67</v>
      </c>
      <c r="B74" s="740"/>
      <c r="C74" s="20"/>
      <c r="D74" s="25" t="s">
        <v>525</v>
      </c>
      <c r="E74" s="741"/>
      <c r="F74" s="741">
        <v>29999999</v>
      </c>
      <c r="G74" s="742"/>
    </row>
    <row r="75" spans="1:7" ht="27.75" customHeight="1" x14ac:dyDescent="0.4">
      <c r="A75" s="12">
        <v>68</v>
      </c>
      <c r="B75" s="743"/>
      <c r="C75" s="706" t="s">
        <v>13</v>
      </c>
      <c r="D75" s="744" t="s">
        <v>70</v>
      </c>
      <c r="E75" s="745"/>
      <c r="F75" s="745"/>
      <c r="G75" s="746"/>
    </row>
    <row r="76" spans="1:7" ht="27.75" customHeight="1" x14ac:dyDescent="0.4">
      <c r="A76" s="12">
        <v>69</v>
      </c>
      <c r="B76" s="743"/>
      <c r="C76" s="706" t="s">
        <v>15</v>
      </c>
      <c r="D76" s="744" t="s">
        <v>71</v>
      </c>
      <c r="E76" s="745"/>
      <c r="F76" s="745"/>
      <c r="G76" s="746"/>
    </row>
    <row r="77" spans="1:7" ht="27.75" customHeight="1" x14ac:dyDescent="0.35">
      <c r="A77" s="12">
        <v>70</v>
      </c>
      <c r="B77" s="912" t="s">
        <v>72</v>
      </c>
      <c r="C77" s="912"/>
      <c r="D77" s="912"/>
      <c r="E77" s="730">
        <f>E68+E69+E70+E71+E72+E74+E75+E76</f>
        <v>41733874</v>
      </c>
      <c r="F77" s="730">
        <f>F68+F69+F70+F71+F72+F73+F74+F75+F76</f>
        <v>35851999</v>
      </c>
      <c r="G77" s="731">
        <f>G68+G69+G70+G71+G72+G74+G75+G76</f>
        <v>300000000</v>
      </c>
    </row>
    <row r="78" spans="1:7" ht="27.75" customHeight="1" x14ac:dyDescent="0.4">
      <c r="A78" s="12">
        <v>71</v>
      </c>
      <c r="B78" s="712" t="s">
        <v>73</v>
      </c>
      <c r="C78" s="923" t="s">
        <v>74</v>
      </c>
      <c r="D78" s="923"/>
      <c r="E78" s="32"/>
      <c r="F78" s="33"/>
      <c r="G78" s="512"/>
    </row>
    <row r="79" spans="1:7" ht="27.75" customHeight="1" x14ac:dyDescent="0.35">
      <c r="A79" s="12">
        <v>72</v>
      </c>
      <c r="B79" s="747"/>
      <c r="C79" s="34" t="s">
        <v>27</v>
      </c>
      <c r="D79" s="748" t="s">
        <v>75</v>
      </c>
      <c r="E79" s="703">
        <v>25346457</v>
      </c>
      <c r="F79" s="749">
        <v>1074500</v>
      </c>
      <c r="G79" s="750">
        <v>28702000</v>
      </c>
    </row>
    <row r="80" spans="1:7" ht="27.75" customHeight="1" x14ac:dyDescent="0.35">
      <c r="A80" s="12">
        <v>73</v>
      </c>
      <c r="B80" s="747"/>
      <c r="C80" s="34" t="s">
        <v>32</v>
      </c>
      <c r="D80" s="748" t="s">
        <v>76</v>
      </c>
      <c r="E80" s="704"/>
      <c r="F80" s="704"/>
      <c r="G80" s="705"/>
    </row>
    <row r="81" spans="1:7" ht="27.75" customHeight="1" x14ac:dyDescent="0.35">
      <c r="A81" s="12">
        <v>74</v>
      </c>
      <c r="B81" s="747"/>
      <c r="C81" s="34"/>
      <c r="D81" s="751" t="s">
        <v>127</v>
      </c>
      <c r="E81" s="704">
        <v>2265000</v>
      </c>
      <c r="F81" s="704"/>
      <c r="G81" s="705"/>
    </row>
    <row r="82" spans="1:7" ht="27.75" customHeight="1" x14ac:dyDescent="0.35">
      <c r="A82" s="12">
        <v>75</v>
      </c>
      <c r="B82" s="747"/>
      <c r="C82" s="34"/>
      <c r="D82" s="751" t="s">
        <v>128</v>
      </c>
      <c r="E82" s="704">
        <v>787</v>
      </c>
      <c r="F82" s="704">
        <v>18472</v>
      </c>
      <c r="G82" s="705"/>
    </row>
    <row r="83" spans="1:7" ht="27.75" customHeight="1" x14ac:dyDescent="0.35">
      <c r="A83" s="12">
        <v>76</v>
      </c>
      <c r="B83" s="747"/>
      <c r="C83" s="34" t="s">
        <v>77</v>
      </c>
      <c r="D83" s="748" t="s">
        <v>78</v>
      </c>
      <c r="E83" s="704"/>
      <c r="F83" s="704"/>
      <c r="G83" s="705"/>
    </row>
    <row r="84" spans="1:7" ht="27.75" customHeight="1" x14ac:dyDescent="0.35">
      <c r="A84" s="12">
        <v>77</v>
      </c>
      <c r="B84" s="919" t="s">
        <v>79</v>
      </c>
      <c r="C84" s="919"/>
      <c r="D84" s="919"/>
      <c r="E84" s="710">
        <f>E79+E81+E82+E83</f>
        <v>27612244</v>
      </c>
      <c r="F84" s="710">
        <f>F79+F81+F82+F83</f>
        <v>1092972</v>
      </c>
      <c r="G84" s="711">
        <f>G79+G83</f>
        <v>28702000</v>
      </c>
    </row>
    <row r="85" spans="1:7" ht="27.75" customHeight="1" x14ac:dyDescent="0.4">
      <c r="A85" s="12">
        <v>78</v>
      </c>
      <c r="B85" s="732" t="s">
        <v>80</v>
      </c>
      <c r="C85" s="24" t="s">
        <v>40</v>
      </c>
      <c r="D85" s="29" t="s">
        <v>49</v>
      </c>
      <c r="E85" s="730"/>
      <c r="F85" s="730"/>
      <c r="G85" s="731"/>
    </row>
    <row r="86" spans="1:7" ht="27.75" customHeight="1" x14ac:dyDescent="0.4">
      <c r="A86" s="12">
        <v>79</v>
      </c>
      <c r="B86" s="733"/>
      <c r="C86" s="30"/>
      <c r="D86" s="29" t="s">
        <v>81</v>
      </c>
      <c r="E86" s="715"/>
      <c r="F86" s="752"/>
      <c r="G86" s="716"/>
    </row>
    <row r="87" spans="1:7" ht="27.75" customHeight="1" x14ac:dyDescent="0.4">
      <c r="A87" s="12">
        <v>80</v>
      </c>
      <c r="B87" s="733"/>
      <c r="C87" s="30"/>
      <c r="D87" s="29" t="s">
        <v>82</v>
      </c>
      <c r="E87" s="715"/>
      <c r="F87" s="735"/>
      <c r="G87" s="716"/>
    </row>
    <row r="88" spans="1:7" ht="27.75" customHeight="1" x14ac:dyDescent="0.4">
      <c r="A88" s="12">
        <v>81</v>
      </c>
      <c r="B88" s="733"/>
      <c r="C88" s="30"/>
      <c r="D88" s="29" t="s">
        <v>129</v>
      </c>
      <c r="E88" s="715">
        <v>137568614</v>
      </c>
      <c r="F88" s="735"/>
      <c r="G88" s="716"/>
    </row>
    <row r="89" spans="1:7" ht="27.75" customHeight="1" x14ac:dyDescent="0.4">
      <c r="A89" s="12">
        <v>82</v>
      </c>
      <c r="B89" s="733"/>
      <c r="C89" s="30"/>
      <c r="D89" s="29" t="s">
        <v>130</v>
      </c>
      <c r="E89" s="715">
        <v>274518513</v>
      </c>
      <c r="F89" s="735"/>
      <c r="G89" s="716"/>
    </row>
    <row r="90" spans="1:7" ht="27.75" customHeight="1" x14ac:dyDescent="0.4">
      <c r="A90" s="12">
        <v>83</v>
      </c>
      <c r="B90" s="733"/>
      <c r="C90" s="30"/>
      <c r="D90" s="29" t="s">
        <v>131</v>
      </c>
      <c r="E90" s="715">
        <v>80000</v>
      </c>
      <c r="F90" s="735"/>
      <c r="G90" s="716"/>
    </row>
    <row r="91" spans="1:7" ht="27.75" customHeight="1" x14ac:dyDescent="0.4">
      <c r="A91" s="12">
        <v>84</v>
      </c>
      <c r="B91" s="733"/>
      <c r="C91" s="867"/>
      <c r="D91" s="29" t="s">
        <v>544</v>
      </c>
      <c r="E91" s="868"/>
      <c r="F91" s="735">
        <v>100000000</v>
      </c>
      <c r="G91" s="716"/>
    </row>
    <row r="92" spans="1:7" ht="27.75" customHeight="1" x14ac:dyDescent="0.4">
      <c r="A92" s="12">
        <v>85</v>
      </c>
      <c r="B92" s="733"/>
      <c r="C92" s="867"/>
      <c r="D92" s="29" t="s">
        <v>545</v>
      </c>
      <c r="E92" s="868"/>
      <c r="F92" s="735">
        <v>293613239</v>
      </c>
      <c r="G92" s="716">
        <v>6386761</v>
      </c>
    </row>
    <row r="93" spans="1:7" ht="27.75" customHeight="1" x14ac:dyDescent="0.4">
      <c r="A93" s="12">
        <v>86</v>
      </c>
      <c r="B93" s="733"/>
      <c r="C93" s="867"/>
      <c r="D93" s="29" t="s">
        <v>546</v>
      </c>
      <c r="E93" s="868"/>
      <c r="F93" s="735">
        <v>309013215</v>
      </c>
      <c r="G93" s="716">
        <v>390986785</v>
      </c>
    </row>
    <row r="94" spans="1:7" ht="27.75" customHeight="1" x14ac:dyDescent="0.4">
      <c r="A94" s="12">
        <v>87</v>
      </c>
      <c r="B94" s="733"/>
      <c r="C94" s="867"/>
      <c r="D94" s="29" t="s">
        <v>547</v>
      </c>
      <c r="E94" s="868"/>
      <c r="F94" s="735"/>
      <c r="G94" s="716">
        <v>595551126</v>
      </c>
    </row>
    <row r="95" spans="1:7" ht="27.75" customHeight="1" x14ac:dyDescent="0.4">
      <c r="A95" s="12">
        <v>88</v>
      </c>
      <c r="B95" s="733"/>
      <c r="C95" s="867"/>
      <c r="D95" s="29" t="s">
        <v>548</v>
      </c>
      <c r="E95" s="868"/>
      <c r="F95" s="735"/>
      <c r="G95" s="716">
        <v>69241386</v>
      </c>
    </row>
    <row r="96" spans="1:7" ht="27.75" customHeight="1" x14ac:dyDescent="0.4">
      <c r="A96" s="12">
        <v>89</v>
      </c>
      <c r="B96" s="733"/>
      <c r="C96" s="867"/>
      <c r="D96" s="29" t="s">
        <v>549</v>
      </c>
      <c r="E96" s="868"/>
      <c r="F96" s="735"/>
      <c r="G96" s="716">
        <v>339515000</v>
      </c>
    </row>
    <row r="97" spans="1:7" ht="27.75" customHeight="1" x14ac:dyDescent="0.4">
      <c r="A97" s="12">
        <v>90</v>
      </c>
      <c r="B97" s="733"/>
      <c r="C97" s="867"/>
      <c r="D97" s="29" t="s">
        <v>550</v>
      </c>
      <c r="E97" s="868"/>
      <c r="F97" s="735"/>
      <c r="G97" s="716">
        <v>150000000</v>
      </c>
    </row>
    <row r="98" spans="1:7" ht="83.25" x14ac:dyDescent="0.4">
      <c r="A98" s="12">
        <v>91</v>
      </c>
      <c r="B98" s="733"/>
      <c r="C98" s="867"/>
      <c r="D98" s="35" t="s">
        <v>551</v>
      </c>
      <c r="E98" s="868"/>
      <c r="F98" s="749"/>
      <c r="G98" s="750">
        <v>124911589</v>
      </c>
    </row>
    <row r="99" spans="1:7" ht="55.5" x14ac:dyDescent="0.4">
      <c r="A99" s="12">
        <v>92</v>
      </c>
      <c r="B99" s="733"/>
      <c r="C99" s="867"/>
      <c r="D99" s="35" t="s">
        <v>552</v>
      </c>
      <c r="E99" s="868"/>
      <c r="F99" s="749"/>
      <c r="G99" s="750">
        <v>308968252</v>
      </c>
    </row>
    <row r="100" spans="1:7" ht="27.75" customHeight="1" x14ac:dyDescent="0.4">
      <c r="A100" s="12">
        <v>93</v>
      </c>
      <c r="B100" s="733"/>
      <c r="C100" s="867"/>
      <c r="D100" s="29" t="s">
        <v>553</v>
      </c>
      <c r="E100" s="868"/>
      <c r="F100" s="869"/>
      <c r="G100" s="870">
        <v>2823060</v>
      </c>
    </row>
    <row r="101" spans="1:7" ht="27.75" customHeight="1" x14ac:dyDescent="0.4">
      <c r="A101" s="12">
        <v>94</v>
      </c>
      <c r="B101" s="733"/>
      <c r="C101" s="867"/>
      <c r="D101" s="29" t="s">
        <v>554</v>
      </c>
      <c r="E101" s="868"/>
      <c r="F101" s="869"/>
      <c r="G101" s="870">
        <v>212854296</v>
      </c>
    </row>
    <row r="102" spans="1:7" ht="27.75" customHeight="1" x14ac:dyDescent="0.4">
      <c r="A102" s="12">
        <v>95</v>
      </c>
      <c r="B102" s="733"/>
      <c r="C102" s="30"/>
      <c r="D102" s="29" t="s">
        <v>83</v>
      </c>
      <c r="E102" s="715">
        <v>679886</v>
      </c>
      <c r="F102" s="735">
        <v>6500</v>
      </c>
      <c r="G102" s="716"/>
    </row>
    <row r="103" spans="1:7" ht="27.75" customHeight="1" x14ac:dyDescent="0.4">
      <c r="A103" s="12">
        <v>96</v>
      </c>
      <c r="B103" s="733"/>
      <c r="C103" s="723" t="s">
        <v>42</v>
      </c>
      <c r="D103" s="29" t="s">
        <v>56</v>
      </c>
      <c r="E103" s="715"/>
      <c r="F103" s="752"/>
      <c r="G103" s="716"/>
    </row>
    <row r="104" spans="1:7" ht="27.75" customHeight="1" x14ac:dyDescent="0.4">
      <c r="A104" s="12">
        <v>97</v>
      </c>
      <c r="B104" s="733"/>
      <c r="C104" s="30"/>
      <c r="D104" s="29" t="s">
        <v>84</v>
      </c>
      <c r="E104" s="715"/>
      <c r="F104" s="752"/>
      <c r="G104" s="716"/>
    </row>
    <row r="105" spans="1:7" ht="27.75" customHeight="1" x14ac:dyDescent="0.4">
      <c r="A105" s="12">
        <v>98</v>
      </c>
      <c r="B105" s="733"/>
      <c r="C105" s="30"/>
      <c r="D105" s="29" t="s">
        <v>85</v>
      </c>
      <c r="E105" s="715"/>
      <c r="F105" s="752"/>
      <c r="G105" s="716"/>
    </row>
    <row r="106" spans="1:7" ht="27.75" customHeight="1" x14ac:dyDescent="0.4">
      <c r="A106" s="12">
        <v>99</v>
      </c>
      <c r="B106" s="737"/>
      <c r="C106" s="24" t="s">
        <v>44</v>
      </c>
      <c r="D106" s="29" t="s">
        <v>62</v>
      </c>
      <c r="E106" s="715"/>
      <c r="F106" s="752"/>
      <c r="G106" s="716"/>
    </row>
    <row r="107" spans="1:7" ht="27.75" customHeight="1" x14ac:dyDescent="0.4">
      <c r="A107" s="12">
        <v>100</v>
      </c>
      <c r="B107" s="717"/>
      <c r="C107" s="723"/>
      <c r="D107" s="29" t="s">
        <v>86</v>
      </c>
      <c r="E107" s="715"/>
      <c r="F107" s="752"/>
      <c r="G107" s="716"/>
    </row>
    <row r="108" spans="1:7" ht="27.75" customHeight="1" x14ac:dyDescent="0.4">
      <c r="A108" s="12">
        <v>101</v>
      </c>
      <c r="B108" s="717"/>
      <c r="C108" s="723"/>
      <c r="D108" s="29" t="s">
        <v>87</v>
      </c>
      <c r="E108" s="715"/>
      <c r="F108" s="752"/>
      <c r="G108" s="716"/>
    </row>
    <row r="109" spans="1:7" ht="27.75" customHeight="1" x14ac:dyDescent="0.35">
      <c r="A109" s="12">
        <v>102</v>
      </c>
      <c r="B109" s="924" t="s">
        <v>88</v>
      </c>
      <c r="C109" s="924"/>
      <c r="D109" s="924"/>
      <c r="E109" s="753">
        <f>SUM(E86:E108)</f>
        <v>412847013</v>
      </c>
      <c r="F109" s="753">
        <f>F88+F89+F90+F91+F92+F93+F94+F95+F96+F97+F98+F99+F100+F102</f>
        <v>702632954</v>
      </c>
      <c r="G109" s="894">
        <f>G88+G89+G90+G91+G92+G93+G94+G95+G96+G97+G98+G99+G100+G101+G102</f>
        <v>2201238255</v>
      </c>
    </row>
    <row r="110" spans="1:7" ht="27.75" customHeight="1" x14ac:dyDescent="0.4">
      <c r="A110" s="12">
        <v>103</v>
      </c>
      <c r="B110" s="732" t="s">
        <v>47</v>
      </c>
      <c r="C110" s="918" t="s">
        <v>89</v>
      </c>
      <c r="D110" s="918"/>
      <c r="E110" s="704">
        <v>309509</v>
      </c>
      <c r="F110" s="704">
        <v>188770</v>
      </c>
      <c r="G110" s="705">
        <v>500000</v>
      </c>
    </row>
    <row r="111" spans="1:7" ht="27.75" customHeight="1" thickBot="1" x14ac:dyDescent="0.4">
      <c r="A111" s="12">
        <v>104</v>
      </c>
      <c r="B111" s="919" t="s">
        <v>90</v>
      </c>
      <c r="C111" s="919"/>
      <c r="D111" s="919"/>
      <c r="E111" s="36">
        <f>SUM(E110)</f>
        <v>309509</v>
      </c>
      <c r="F111" s="36">
        <f>SUM(F110)</f>
        <v>188770</v>
      </c>
      <c r="G111" s="513">
        <f>SUM(G110)</f>
        <v>500000</v>
      </c>
    </row>
    <row r="112" spans="1:7" ht="27.75" customHeight="1" thickBot="1" x14ac:dyDescent="0.4">
      <c r="A112" s="12">
        <v>105</v>
      </c>
      <c r="B112" s="37" t="s">
        <v>91</v>
      </c>
      <c r="C112" s="38"/>
      <c r="D112" s="672"/>
      <c r="E112" s="738">
        <f>E77+E84+E109+E111</f>
        <v>482502640</v>
      </c>
      <c r="F112" s="738">
        <f>F77+F84+F109+F111</f>
        <v>739766695</v>
      </c>
      <c r="G112" s="739">
        <f>G77+G84+G109+G111</f>
        <v>2530440255</v>
      </c>
    </row>
    <row r="113" spans="1:7" ht="27.75" customHeight="1" thickBot="1" x14ac:dyDescent="0.4">
      <c r="A113" s="12">
        <v>106</v>
      </c>
      <c r="B113" s="907" t="s">
        <v>92</v>
      </c>
      <c r="C113" s="907"/>
      <c r="D113" s="907"/>
      <c r="E113" s="738">
        <f>E64+E112</f>
        <v>2451890204</v>
      </c>
      <c r="F113" s="738">
        <f>F64+F112</f>
        <v>2739888475</v>
      </c>
      <c r="G113" s="739">
        <f>G64+G112</f>
        <v>4315741510</v>
      </c>
    </row>
    <row r="114" spans="1:7" ht="27.75" customHeight="1" x14ac:dyDescent="0.35">
      <c r="A114" s="12">
        <v>107</v>
      </c>
      <c r="B114" s="920" t="s">
        <v>93</v>
      </c>
      <c r="C114" s="920"/>
      <c r="D114" s="920"/>
      <c r="E114" s="754"/>
      <c r="F114" s="39"/>
      <c r="G114" s="755"/>
    </row>
    <row r="115" spans="1:7" ht="27.75" customHeight="1" x14ac:dyDescent="0.35">
      <c r="A115" s="12">
        <v>108</v>
      </c>
      <c r="B115" s="905" t="s">
        <v>94</v>
      </c>
      <c r="C115" s="905"/>
      <c r="D115" s="905"/>
      <c r="E115" s="40"/>
      <c r="F115" s="41"/>
      <c r="G115" s="514"/>
    </row>
    <row r="116" spans="1:7" ht="27.75" customHeight="1" x14ac:dyDescent="0.4">
      <c r="A116" s="12">
        <v>109</v>
      </c>
      <c r="B116" s="733"/>
      <c r="C116" s="20" t="s">
        <v>11</v>
      </c>
      <c r="D116" s="42" t="s">
        <v>95</v>
      </c>
      <c r="E116" s="703"/>
      <c r="F116" s="749"/>
      <c r="G116" s="750"/>
    </row>
    <row r="117" spans="1:7" ht="27.75" customHeight="1" x14ac:dyDescent="0.4">
      <c r="A117" s="12">
        <v>110</v>
      </c>
      <c r="B117" s="733"/>
      <c r="C117" s="20"/>
      <c r="D117" s="42" t="s">
        <v>96</v>
      </c>
      <c r="E117" s="703">
        <v>237789743</v>
      </c>
      <c r="F117" s="703">
        <v>120415623</v>
      </c>
      <c r="G117" s="750">
        <f>57381142+13136680-4952000</f>
        <v>65565822</v>
      </c>
    </row>
    <row r="118" spans="1:7" ht="27.75" customHeight="1" x14ac:dyDescent="0.4">
      <c r="A118" s="12">
        <v>111</v>
      </c>
      <c r="B118" s="733"/>
      <c r="C118" s="20"/>
      <c r="D118" s="42" t="s">
        <v>97</v>
      </c>
      <c r="E118" s="703">
        <v>184959257</v>
      </c>
      <c r="F118" s="703"/>
      <c r="G118" s="750">
        <f>166818256+279265215+4952000</f>
        <v>451035471</v>
      </c>
    </row>
    <row r="119" spans="1:7" ht="27.75" customHeight="1" x14ac:dyDescent="0.4">
      <c r="A119" s="12">
        <v>112</v>
      </c>
      <c r="B119" s="733"/>
      <c r="C119" s="20" t="s">
        <v>13</v>
      </c>
      <c r="D119" s="42" t="s">
        <v>98</v>
      </c>
      <c r="E119" s="703">
        <v>10329000</v>
      </c>
      <c r="F119" s="703">
        <v>2054216</v>
      </c>
      <c r="G119" s="750"/>
    </row>
    <row r="120" spans="1:7" ht="27.75" customHeight="1" x14ac:dyDescent="0.4">
      <c r="A120" s="12">
        <v>113</v>
      </c>
      <c r="B120" s="733"/>
      <c r="C120" s="20" t="s">
        <v>15</v>
      </c>
      <c r="D120" s="42" t="s">
        <v>99</v>
      </c>
      <c r="E120" s="703">
        <v>632924</v>
      </c>
      <c r="F120" s="703">
        <v>9835995</v>
      </c>
      <c r="G120" s="750">
        <v>3843991</v>
      </c>
    </row>
    <row r="121" spans="1:7" ht="27.75" customHeight="1" x14ac:dyDescent="0.35">
      <c r="A121" s="12">
        <v>114</v>
      </c>
      <c r="B121" s="905" t="s">
        <v>100</v>
      </c>
      <c r="C121" s="905"/>
      <c r="D121" s="905"/>
      <c r="E121" s="40">
        <v>34970164</v>
      </c>
      <c r="F121" s="40">
        <v>40000000</v>
      </c>
      <c r="G121" s="514">
        <f>94437777+11000000+145704</f>
        <v>105583481</v>
      </c>
    </row>
    <row r="122" spans="1:7" ht="27.75" customHeight="1" x14ac:dyDescent="0.35">
      <c r="A122" s="12">
        <v>115</v>
      </c>
      <c r="B122" s="905" t="s">
        <v>101</v>
      </c>
      <c r="C122" s="905"/>
      <c r="D122" s="905"/>
      <c r="E122" s="40"/>
      <c r="F122" s="41"/>
      <c r="G122" s="514"/>
    </row>
    <row r="123" spans="1:7" ht="27.75" customHeight="1" x14ac:dyDescent="0.45">
      <c r="A123" s="12">
        <v>116</v>
      </c>
      <c r="B123" s="733"/>
      <c r="C123" s="42" t="s">
        <v>102</v>
      </c>
      <c r="D123" s="43"/>
      <c r="E123" s="703">
        <v>28484739</v>
      </c>
      <c r="F123" s="749">
        <v>36934657</v>
      </c>
      <c r="G123" s="750"/>
    </row>
    <row r="124" spans="1:7" ht="27.75" customHeight="1" thickBot="1" x14ac:dyDescent="0.4">
      <c r="A124" s="12">
        <v>117</v>
      </c>
      <c r="B124" s="906" t="s">
        <v>103</v>
      </c>
      <c r="C124" s="906"/>
      <c r="D124" s="906"/>
      <c r="E124" s="703">
        <v>100000000</v>
      </c>
      <c r="F124" s="749"/>
      <c r="G124" s="750"/>
    </row>
    <row r="125" spans="1:7" ht="27.75" customHeight="1" thickBot="1" x14ac:dyDescent="0.4">
      <c r="A125" s="12">
        <v>118</v>
      </c>
      <c r="B125" s="461" t="s">
        <v>104</v>
      </c>
      <c r="C125" s="675"/>
      <c r="D125" s="675"/>
      <c r="E125" s="738">
        <f>E117+E118+E119+E120+E121+E123+E124</f>
        <v>597165827</v>
      </c>
      <c r="F125" s="738">
        <f>F117+F118+F119+F120+F121+F123+F124</f>
        <v>209240491</v>
      </c>
      <c r="G125" s="739">
        <f>G117+G118+G119+G120+G121+G123+G124</f>
        <v>626028765</v>
      </c>
    </row>
    <row r="126" spans="1:7" ht="27.75" customHeight="1" thickBot="1" x14ac:dyDescent="0.4">
      <c r="A126" s="12">
        <v>119</v>
      </c>
      <c r="B126" s="907" t="s">
        <v>105</v>
      </c>
      <c r="C126" s="907"/>
      <c r="D126" s="907"/>
      <c r="E126" s="738">
        <f>E113+E125</f>
        <v>3049056031</v>
      </c>
      <c r="F126" s="738">
        <f>F113+F125</f>
        <v>2949128966</v>
      </c>
      <c r="G126" s="739">
        <f>G113+G125</f>
        <v>4941770275</v>
      </c>
    </row>
    <row r="127" spans="1:7" x14ac:dyDescent="0.35">
      <c r="G127" s="515"/>
    </row>
    <row r="128" spans="1:7" x14ac:dyDescent="0.35">
      <c r="G128" s="515"/>
    </row>
    <row r="129" spans="1:7" x14ac:dyDescent="0.35">
      <c r="A129" s="5"/>
      <c r="B129" s="6"/>
      <c r="C129" s="6"/>
      <c r="D129" s="6"/>
      <c r="E129" s="7"/>
      <c r="F129" s="7"/>
      <c r="G129" s="515"/>
    </row>
  </sheetData>
  <mergeCells count="30">
    <mergeCell ref="A1:D1"/>
    <mergeCell ref="A3:G3"/>
    <mergeCell ref="B5:D5"/>
    <mergeCell ref="A6:A8"/>
    <mergeCell ref="B6:D7"/>
    <mergeCell ref="B8:D8"/>
    <mergeCell ref="G6:G7"/>
    <mergeCell ref="B114:D114"/>
    <mergeCell ref="B64:D64"/>
    <mergeCell ref="B65:D65"/>
    <mergeCell ref="B77:D77"/>
    <mergeCell ref="C78:D78"/>
    <mergeCell ref="B84:D84"/>
    <mergeCell ref="B109:D109"/>
    <mergeCell ref="B122:D122"/>
    <mergeCell ref="B124:D124"/>
    <mergeCell ref="B126:D126"/>
    <mergeCell ref="E6:E7"/>
    <mergeCell ref="F6:F7"/>
    <mergeCell ref="B115:D115"/>
    <mergeCell ref="B121:D121"/>
    <mergeCell ref="B63:D63"/>
    <mergeCell ref="B9:D9"/>
    <mergeCell ref="C10:D10"/>
    <mergeCell ref="B21:D21"/>
    <mergeCell ref="C22:D22"/>
    <mergeCell ref="C32:D32"/>
    <mergeCell ref="C110:D110"/>
    <mergeCell ref="B111:D111"/>
    <mergeCell ref="B113:D11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2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workbookViewId="0">
      <selection activeCell="J18" sqref="J18"/>
    </sheetView>
  </sheetViews>
  <sheetFormatPr defaultRowHeight="15" x14ac:dyDescent="0.25"/>
  <cols>
    <col min="1" max="1" width="70.7109375" customWidth="1"/>
    <col min="2" max="5" width="14.42578125" customWidth="1"/>
  </cols>
  <sheetData>
    <row r="1" spans="1:5" ht="15.75" x14ac:dyDescent="0.25">
      <c r="A1" s="404" t="s">
        <v>0</v>
      </c>
      <c r="D1" s="1000" t="s">
        <v>422</v>
      </c>
      <c r="E1" s="1000"/>
    </row>
    <row r="3" spans="1:5" ht="18.75" x14ac:dyDescent="0.25">
      <c r="A3" s="1017" t="s">
        <v>423</v>
      </c>
      <c r="B3" s="1018"/>
      <c r="C3" s="1018"/>
      <c r="D3" s="1018"/>
      <c r="E3" s="1018"/>
    </row>
    <row r="5" spans="1:5" ht="16.5" x14ac:dyDescent="0.25">
      <c r="A5" s="1019" t="s">
        <v>424</v>
      </c>
      <c r="B5" s="1018"/>
      <c r="C5" s="1018"/>
      <c r="D5" s="1018"/>
      <c r="E5" s="1018"/>
    </row>
    <row r="6" spans="1:5" ht="16.5" x14ac:dyDescent="0.25">
      <c r="A6" s="1019" t="s">
        <v>425</v>
      </c>
      <c r="B6" s="1018"/>
      <c r="C6" s="1018"/>
      <c r="D6" s="1018"/>
      <c r="E6" s="1018"/>
    </row>
    <row r="8" spans="1:5" ht="15.75" thickBot="1" x14ac:dyDescent="0.3"/>
    <row r="9" spans="1:5" ht="17.25" thickBot="1" x14ac:dyDescent="0.3">
      <c r="A9" s="569" t="s">
        <v>426</v>
      </c>
      <c r="B9" s="756">
        <v>2018</v>
      </c>
      <c r="C9" s="757">
        <v>2019</v>
      </c>
      <c r="D9" s="757">
        <v>2020</v>
      </c>
      <c r="E9" s="758">
        <v>2021</v>
      </c>
    </row>
    <row r="10" spans="1:5" ht="16.5" x14ac:dyDescent="0.25">
      <c r="A10" s="570" t="s">
        <v>349</v>
      </c>
      <c r="B10" s="571"/>
      <c r="C10" s="571"/>
      <c r="D10" s="571"/>
      <c r="E10" s="572"/>
    </row>
    <row r="11" spans="1:5" ht="16.5" x14ac:dyDescent="0.25">
      <c r="A11" s="573" t="s">
        <v>326</v>
      </c>
      <c r="B11" s="574">
        <f>'1.sz.melléklet'!G24</f>
        <v>600000000</v>
      </c>
      <c r="C11" s="574">
        <f>'1.sz.melléklet'!G24</f>
        <v>600000000</v>
      </c>
      <c r="D11" s="574">
        <f>'1.sz.melléklet'!G24</f>
        <v>600000000</v>
      </c>
      <c r="E11" s="590">
        <f>'1.sz.melléklet'!G24</f>
        <v>600000000</v>
      </c>
    </row>
    <row r="12" spans="1:5" ht="31.5" x14ac:dyDescent="0.25">
      <c r="A12" s="575" t="s">
        <v>427</v>
      </c>
      <c r="B12" s="576">
        <f>'1.sz.melléklet'!G79</f>
        <v>28702000</v>
      </c>
      <c r="C12" s="576"/>
      <c r="D12" s="576"/>
      <c r="E12" s="591"/>
    </row>
    <row r="13" spans="1:5" ht="17.25" thickBot="1" x14ac:dyDescent="0.3">
      <c r="A13" s="577" t="s">
        <v>328</v>
      </c>
      <c r="B13" s="578">
        <f>'1.sz.melléklet'!G27</f>
        <v>4500000</v>
      </c>
      <c r="C13" s="578">
        <f>'1.sz.melléklet'!G27</f>
        <v>4500000</v>
      </c>
      <c r="D13" s="578">
        <f>'1.sz.melléklet'!G27</f>
        <v>4500000</v>
      </c>
      <c r="E13" s="592">
        <f>'1.sz.melléklet'!G27</f>
        <v>4500000</v>
      </c>
    </row>
    <row r="14" spans="1:5" ht="17.25" thickBot="1" x14ac:dyDescent="0.3">
      <c r="A14" s="579" t="s">
        <v>428</v>
      </c>
      <c r="B14" s="580">
        <f>SUM(B11:B13)</f>
        <v>633202000</v>
      </c>
      <c r="C14" s="580">
        <f t="shared" ref="C14:E14" si="0">SUM(C11:C13)</f>
        <v>604500000</v>
      </c>
      <c r="D14" s="580">
        <f t="shared" si="0"/>
        <v>604500000</v>
      </c>
      <c r="E14" s="580">
        <f t="shared" si="0"/>
        <v>604500000</v>
      </c>
    </row>
    <row r="15" spans="1:5" ht="17.25" thickBot="1" x14ac:dyDescent="0.3">
      <c r="A15" s="579" t="s">
        <v>329</v>
      </c>
      <c r="B15" s="580">
        <f>B14/2</f>
        <v>316601000</v>
      </c>
      <c r="C15" s="580">
        <f t="shared" ref="C15:E15" si="1">C14/2</f>
        <v>302250000</v>
      </c>
      <c r="D15" s="580">
        <f t="shared" si="1"/>
        <v>302250000</v>
      </c>
      <c r="E15" s="580">
        <f t="shared" si="1"/>
        <v>302250000</v>
      </c>
    </row>
    <row r="16" spans="1:5" ht="16.5" x14ac:dyDescent="0.25">
      <c r="A16" s="581" t="s">
        <v>429</v>
      </c>
      <c r="B16" s="582"/>
      <c r="C16" s="582"/>
      <c r="D16" s="582"/>
      <c r="E16" s="583"/>
    </row>
    <row r="17" spans="1:5" x14ac:dyDescent="0.25">
      <c r="A17" s="1020" t="s">
        <v>430</v>
      </c>
      <c r="B17" s="1021"/>
      <c r="C17" s="1021"/>
      <c r="D17" s="1021"/>
      <c r="E17" s="1022"/>
    </row>
    <row r="18" spans="1:5" ht="29.25" customHeight="1" x14ac:dyDescent="0.25">
      <c r="A18" s="1020"/>
      <c r="B18" s="1021"/>
      <c r="C18" s="1021"/>
      <c r="D18" s="1021"/>
      <c r="E18" s="1022"/>
    </row>
    <row r="19" spans="1:5" ht="63" x14ac:dyDescent="0.25">
      <c r="A19" s="575" t="s">
        <v>431</v>
      </c>
      <c r="B19" s="574"/>
      <c r="C19" s="574"/>
      <c r="D19" s="574"/>
      <c r="E19" s="584"/>
    </row>
    <row r="20" spans="1:5" ht="17.25" thickBot="1" x14ac:dyDescent="0.3">
      <c r="A20" s="585" t="s">
        <v>432</v>
      </c>
      <c r="B20" s="586">
        <f>'4.sz.melléklet'!E19</f>
        <v>16722696</v>
      </c>
      <c r="C20" s="586">
        <f>'4.sz.melléklet'!F19</f>
        <v>16268700</v>
      </c>
      <c r="D20" s="586">
        <f>'4.sz.melléklet'!G19</f>
        <v>15814703</v>
      </c>
      <c r="E20" s="587">
        <f>'4.sz.melléklet'!H19</f>
        <v>7810376</v>
      </c>
    </row>
    <row r="21" spans="1:5" ht="17.25" thickBot="1" x14ac:dyDescent="0.3">
      <c r="A21" s="588" t="s">
        <v>385</v>
      </c>
      <c r="B21" s="589">
        <f>SUM(B20)</f>
        <v>16722696</v>
      </c>
      <c r="C21" s="589">
        <f t="shared" ref="C21:E21" si="2">SUM(C20)</f>
        <v>16268700</v>
      </c>
      <c r="D21" s="589">
        <f t="shared" si="2"/>
        <v>15814703</v>
      </c>
      <c r="E21" s="589">
        <f t="shared" si="2"/>
        <v>7810376</v>
      </c>
    </row>
    <row r="22" spans="1:5" ht="17.25" thickBot="1" x14ac:dyDescent="0.3">
      <c r="A22" s="588" t="s">
        <v>433</v>
      </c>
      <c r="B22" s="589">
        <f>B15-B21</f>
        <v>299878304</v>
      </c>
      <c r="C22" s="589">
        <f t="shared" ref="C22:E22" si="3">C15-C21</f>
        <v>285981300</v>
      </c>
      <c r="D22" s="589">
        <f t="shared" si="3"/>
        <v>286435297</v>
      </c>
      <c r="E22" s="589">
        <f t="shared" si="3"/>
        <v>294439624</v>
      </c>
    </row>
  </sheetData>
  <mergeCells count="9">
    <mergeCell ref="D1:E1"/>
    <mergeCell ref="A3:E3"/>
    <mergeCell ref="A5:E5"/>
    <mergeCell ref="A6:E6"/>
    <mergeCell ref="A17:A18"/>
    <mergeCell ref="B17:B18"/>
    <mergeCell ref="C17:C18"/>
    <mergeCell ref="D17:D18"/>
    <mergeCell ref="E17:E18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A184"/>
  <sheetViews>
    <sheetView topLeftCell="A10" workbookViewId="0">
      <selection activeCell="J26" sqref="J26"/>
    </sheetView>
  </sheetViews>
  <sheetFormatPr defaultRowHeight="12.75" x14ac:dyDescent="0.2"/>
  <cols>
    <col min="1" max="1" width="5.7109375" style="594" customWidth="1"/>
    <col min="2" max="2" width="78.5703125" style="594" bestFit="1" customWidth="1"/>
    <col min="3" max="3" width="16.7109375" style="594" customWidth="1"/>
    <col min="4" max="11" width="17.7109375" style="594" customWidth="1"/>
    <col min="12" max="29" width="9.140625" style="594"/>
    <col min="30" max="30" width="1.140625" style="594" customWidth="1"/>
    <col min="31" max="42" width="9.140625" style="594"/>
    <col min="43" max="43" width="1.85546875" style="594" customWidth="1"/>
    <col min="44" max="60" width="9.140625" style="594"/>
    <col min="61" max="61" width="0.140625" style="594" customWidth="1"/>
    <col min="62" max="238" width="9.140625" style="594"/>
    <col min="239" max="239" width="23" style="594" customWidth="1"/>
    <col min="240" max="240" width="68.42578125" style="594" customWidth="1"/>
    <col min="241" max="244" width="0" style="594" hidden="1" customWidth="1"/>
    <col min="245" max="245" width="13.140625" style="594" customWidth="1"/>
    <col min="246" max="247" width="11.140625" style="594" customWidth="1"/>
    <col min="248" max="248" width="11.5703125" style="594" customWidth="1"/>
    <col min="249" max="250" width="0" style="594" hidden="1" customWidth="1"/>
    <col min="251" max="253" width="11.140625" style="594" customWidth="1"/>
    <col min="254" max="254" width="11.42578125" style="594" customWidth="1"/>
    <col min="255" max="256" width="0" style="594" hidden="1" customWidth="1"/>
    <col min="257" max="257" width="10.5703125" style="594" customWidth="1"/>
    <col min="258" max="261" width="0" style="594" hidden="1" customWidth="1"/>
    <col min="262" max="262" width="11.28515625" style="594" customWidth="1"/>
    <col min="263" max="322" width="0" style="594" hidden="1" customWidth="1"/>
    <col min="323" max="323" width="12.140625" style="594" customWidth="1"/>
    <col min="324" max="324" width="12.28515625" style="594" customWidth="1"/>
    <col min="325" max="325" width="11.5703125" style="594" customWidth="1"/>
    <col min="326" max="494" width="9.140625" style="594"/>
    <col min="495" max="495" width="23" style="594" customWidth="1"/>
    <col min="496" max="496" width="68.42578125" style="594" customWidth="1"/>
    <col min="497" max="500" width="0" style="594" hidden="1" customWidth="1"/>
    <col min="501" max="501" width="13.140625" style="594" customWidth="1"/>
    <col min="502" max="503" width="11.140625" style="594" customWidth="1"/>
    <col min="504" max="504" width="11.5703125" style="594" customWidth="1"/>
    <col min="505" max="506" width="0" style="594" hidden="1" customWidth="1"/>
    <col min="507" max="509" width="11.140625" style="594" customWidth="1"/>
    <col min="510" max="510" width="11.42578125" style="594" customWidth="1"/>
    <col min="511" max="512" width="0" style="594" hidden="1" customWidth="1"/>
    <col min="513" max="513" width="10.5703125" style="594" customWidth="1"/>
    <col min="514" max="517" width="0" style="594" hidden="1" customWidth="1"/>
    <col min="518" max="518" width="11.28515625" style="594" customWidth="1"/>
    <col min="519" max="578" width="0" style="594" hidden="1" customWidth="1"/>
    <col min="579" max="579" width="12.140625" style="594" customWidth="1"/>
    <col min="580" max="580" width="12.28515625" style="594" customWidth="1"/>
    <col min="581" max="581" width="11.5703125" style="594" customWidth="1"/>
    <col min="582" max="750" width="9.140625" style="594"/>
    <col min="751" max="751" width="23" style="594" customWidth="1"/>
    <col min="752" max="752" width="68.42578125" style="594" customWidth="1"/>
    <col min="753" max="756" width="0" style="594" hidden="1" customWidth="1"/>
    <col min="757" max="757" width="13.140625" style="594" customWidth="1"/>
    <col min="758" max="759" width="11.140625" style="594" customWidth="1"/>
    <col min="760" max="760" width="11.5703125" style="594" customWidth="1"/>
    <col min="761" max="762" width="0" style="594" hidden="1" customWidth="1"/>
    <col min="763" max="765" width="11.140625" style="594" customWidth="1"/>
    <col min="766" max="766" width="11.42578125" style="594" customWidth="1"/>
    <col min="767" max="768" width="0" style="594" hidden="1" customWidth="1"/>
    <col min="769" max="769" width="10.5703125" style="594" customWidth="1"/>
    <col min="770" max="773" width="0" style="594" hidden="1" customWidth="1"/>
    <col min="774" max="774" width="11.28515625" style="594" customWidth="1"/>
    <col min="775" max="834" width="0" style="594" hidden="1" customWidth="1"/>
    <col min="835" max="835" width="12.140625" style="594" customWidth="1"/>
    <col min="836" max="836" width="12.28515625" style="594" customWidth="1"/>
    <col min="837" max="837" width="11.5703125" style="594" customWidth="1"/>
    <col min="838" max="1006" width="9.140625" style="594"/>
    <col min="1007" max="1007" width="23" style="594" customWidth="1"/>
    <col min="1008" max="1008" width="68.42578125" style="594" customWidth="1"/>
    <col min="1009" max="1012" width="0" style="594" hidden="1" customWidth="1"/>
    <col min="1013" max="1013" width="13.140625" style="594" customWidth="1"/>
    <col min="1014" max="1015" width="11.140625" style="594" customWidth="1"/>
    <col min="1016" max="1016" width="11.5703125" style="594" customWidth="1"/>
    <col min="1017" max="1018" width="0" style="594" hidden="1" customWidth="1"/>
    <col min="1019" max="1021" width="11.140625" style="594" customWidth="1"/>
    <col min="1022" max="1022" width="11.42578125" style="594" customWidth="1"/>
    <col min="1023" max="1024" width="0" style="594" hidden="1" customWidth="1"/>
    <col min="1025" max="1025" width="10.5703125" style="594" customWidth="1"/>
    <col min="1026" max="1029" width="0" style="594" hidden="1" customWidth="1"/>
    <col min="1030" max="1030" width="11.28515625" style="594" customWidth="1"/>
    <col min="1031" max="1090" width="0" style="594" hidden="1" customWidth="1"/>
    <col min="1091" max="1091" width="12.140625" style="594" customWidth="1"/>
    <col min="1092" max="1092" width="12.28515625" style="594" customWidth="1"/>
    <col min="1093" max="1093" width="11.5703125" style="594" customWidth="1"/>
    <col min="1094" max="1262" width="9.140625" style="594"/>
    <col min="1263" max="1263" width="23" style="594" customWidth="1"/>
    <col min="1264" max="1264" width="68.42578125" style="594" customWidth="1"/>
    <col min="1265" max="1268" width="0" style="594" hidden="1" customWidth="1"/>
    <col min="1269" max="1269" width="13.140625" style="594" customWidth="1"/>
    <col min="1270" max="1271" width="11.140625" style="594" customWidth="1"/>
    <col min="1272" max="1272" width="11.5703125" style="594" customWidth="1"/>
    <col min="1273" max="1274" width="0" style="594" hidden="1" customWidth="1"/>
    <col min="1275" max="1277" width="11.140625" style="594" customWidth="1"/>
    <col min="1278" max="1278" width="11.42578125" style="594" customWidth="1"/>
    <col min="1279" max="1280" width="0" style="594" hidden="1" customWidth="1"/>
    <col min="1281" max="1281" width="10.5703125" style="594" customWidth="1"/>
    <col min="1282" max="1285" width="0" style="594" hidden="1" customWidth="1"/>
    <col min="1286" max="1286" width="11.28515625" style="594" customWidth="1"/>
    <col min="1287" max="1346" width="0" style="594" hidden="1" customWidth="1"/>
    <col min="1347" max="1347" width="12.140625" style="594" customWidth="1"/>
    <col min="1348" max="1348" width="12.28515625" style="594" customWidth="1"/>
    <col min="1349" max="1349" width="11.5703125" style="594" customWidth="1"/>
    <col min="1350" max="1518" width="9.140625" style="594"/>
    <col min="1519" max="1519" width="23" style="594" customWidth="1"/>
    <col min="1520" max="1520" width="68.42578125" style="594" customWidth="1"/>
    <col min="1521" max="1524" width="0" style="594" hidden="1" customWidth="1"/>
    <col min="1525" max="1525" width="13.140625" style="594" customWidth="1"/>
    <col min="1526" max="1527" width="11.140625" style="594" customWidth="1"/>
    <col min="1528" max="1528" width="11.5703125" style="594" customWidth="1"/>
    <col min="1529" max="1530" width="0" style="594" hidden="1" customWidth="1"/>
    <col min="1531" max="1533" width="11.140625" style="594" customWidth="1"/>
    <col min="1534" max="1534" width="11.42578125" style="594" customWidth="1"/>
    <col min="1535" max="1536" width="0" style="594" hidden="1" customWidth="1"/>
    <col min="1537" max="1537" width="10.5703125" style="594" customWidth="1"/>
    <col min="1538" max="1541" width="0" style="594" hidden="1" customWidth="1"/>
    <col min="1542" max="1542" width="11.28515625" style="594" customWidth="1"/>
    <col min="1543" max="1602" width="0" style="594" hidden="1" customWidth="1"/>
    <col min="1603" max="1603" width="12.140625" style="594" customWidth="1"/>
    <col min="1604" max="1604" width="12.28515625" style="594" customWidth="1"/>
    <col min="1605" max="1605" width="11.5703125" style="594" customWidth="1"/>
    <col min="1606" max="1774" width="9.140625" style="594"/>
    <col min="1775" max="1775" width="23" style="594" customWidth="1"/>
    <col min="1776" max="1776" width="68.42578125" style="594" customWidth="1"/>
    <col min="1777" max="1780" width="0" style="594" hidden="1" customWidth="1"/>
    <col min="1781" max="1781" width="13.140625" style="594" customWidth="1"/>
    <col min="1782" max="1783" width="11.140625" style="594" customWidth="1"/>
    <col min="1784" max="1784" width="11.5703125" style="594" customWidth="1"/>
    <col min="1785" max="1786" width="0" style="594" hidden="1" customWidth="1"/>
    <col min="1787" max="1789" width="11.140625" style="594" customWidth="1"/>
    <col min="1790" max="1790" width="11.42578125" style="594" customWidth="1"/>
    <col min="1791" max="1792" width="0" style="594" hidden="1" customWidth="1"/>
    <col min="1793" max="1793" width="10.5703125" style="594" customWidth="1"/>
    <col min="1794" max="1797" width="0" style="594" hidden="1" customWidth="1"/>
    <col min="1798" max="1798" width="11.28515625" style="594" customWidth="1"/>
    <col min="1799" max="1858" width="0" style="594" hidden="1" customWidth="1"/>
    <col min="1859" max="1859" width="12.140625" style="594" customWidth="1"/>
    <col min="1860" max="1860" width="12.28515625" style="594" customWidth="1"/>
    <col min="1861" max="1861" width="11.5703125" style="594" customWidth="1"/>
    <col min="1862" max="2030" width="9.140625" style="594"/>
    <col min="2031" max="2031" width="23" style="594" customWidth="1"/>
    <col min="2032" max="2032" width="68.42578125" style="594" customWidth="1"/>
    <col min="2033" max="2036" width="0" style="594" hidden="1" customWidth="1"/>
    <col min="2037" max="2037" width="13.140625" style="594" customWidth="1"/>
    <col min="2038" max="2039" width="11.140625" style="594" customWidth="1"/>
    <col min="2040" max="2040" width="11.5703125" style="594" customWidth="1"/>
    <col min="2041" max="2042" width="0" style="594" hidden="1" customWidth="1"/>
    <col min="2043" max="2045" width="11.140625" style="594" customWidth="1"/>
    <col min="2046" max="2046" width="11.42578125" style="594" customWidth="1"/>
    <col min="2047" max="2048" width="0" style="594" hidden="1" customWidth="1"/>
    <col min="2049" max="2049" width="10.5703125" style="594" customWidth="1"/>
    <col min="2050" max="2053" width="0" style="594" hidden="1" customWidth="1"/>
    <col min="2054" max="2054" width="11.28515625" style="594" customWidth="1"/>
    <col min="2055" max="2114" width="0" style="594" hidden="1" customWidth="1"/>
    <col min="2115" max="2115" width="12.140625" style="594" customWidth="1"/>
    <col min="2116" max="2116" width="12.28515625" style="594" customWidth="1"/>
    <col min="2117" max="2117" width="11.5703125" style="594" customWidth="1"/>
    <col min="2118" max="2286" width="9.140625" style="594"/>
    <col min="2287" max="2287" width="23" style="594" customWidth="1"/>
    <col min="2288" max="2288" width="68.42578125" style="594" customWidth="1"/>
    <col min="2289" max="2292" width="0" style="594" hidden="1" customWidth="1"/>
    <col min="2293" max="2293" width="13.140625" style="594" customWidth="1"/>
    <col min="2294" max="2295" width="11.140625" style="594" customWidth="1"/>
    <col min="2296" max="2296" width="11.5703125" style="594" customWidth="1"/>
    <col min="2297" max="2298" width="0" style="594" hidden="1" customWidth="1"/>
    <col min="2299" max="2301" width="11.140625" style="594" customWidth="1"/>
    <col min="2302" max="2302" width="11.42578125" style="594" customWidth="1"/>
    <col min="2303" max="2304" width="0" style="594" hidden="1" customWidth="1"/>
    <col min="2305" max="2305" width="10.5703125" style="594" customWidth="1"/>
    <col min="2306" max="2309" width="0" style="594" hidden="1" customWidth="1"/>
    <col min="2310" max="2310" width="11.28515625" style="594" customWidth="1"/>
    <col min="2311" max="2370" width="0" style="594" hidden="1" customWidth="1"/>
    <col min="2371" max="2371" width="12.140625" style="594" customWidth="1"/>
    <col min="2372" max="2372" width="12.28515625" style="594" customWidth="1"/>
    <col min="2373" max="2373" width="11.5703125" style="594" customWidth="1"/>
    <col min="2374" max="2542" width="9.140625" style="594"/>
    <col min="2543" max="2543" width="23" style="594" customWidth="1"/>
    <col min="2544" max="2544" width="68.42578125" style="594" customWidth="1"/>
    <col min="2545" max="2548" width="0" style="594" hidden="1" customWidth="1"/>
    <col min="2549" max="2549" width="13.140625" style="594" customWidth="1"/>
    <col min="2550" max="2551" width="11.140625" style="594" customWidth="1"/>
    <col min="2552" max="2552" width="11.5703125" style="594" customWidth="1"/>
    <col min="2553" max="2554" width="0" style="594" hidden="1" customWidth="1"/>
    <col min="2555" max="2557" width="11.140625" style="594" customWidth="1"/>
    <col min="2558" max="2558" width="11.42578125" style="594" customWidth="1"/>
    <col min="2559" max="2560" width="0" style="594" hidden="1" customWidth="1"/>
    <col min="2561" max="2561" width="10.5703125" style="594" customWidth="1"/>
    <col min="2562" max="2565" width="0" style="594" hidden="1" customWidth="1"/>
    <col min="2566" max="2566" width="11.28515625" style="594" customWidth="1"/>
    <col min="2567" max="2626" width="0" style="594" hidden="1" customWidth="1"/>
    <col min="2627" max="2627" width="12.140625" style="594" customWidth="1"/>
    <col min="2628" max="2628" width="12.28515625" style="594" customWidth="1"/>
    <col min="2629" max="2629" width="11.5703125" style="594" customWidth="1"/>
    <col min="2630" max="2798" width="9.140625" style="594"/>
    <col min="2799" max="2799" width="23" style="594" customWidth="1"/>
    <col min="2800" max="2800" width="68.42578125" style="594" customWidth="1"/>
    <col min="2801" max="2804" width="0" style="594" hidden="1" customWidth="1"/>
    <col min="2805" max="2805" width="13.140625" style="594" customWidth="1"/>
    <col min="2806" max="2807" width="11.140625" style="594" customWidth="1"/>
    <col min="2808" max="2808" width="11.5703125" style="594" customWidth="1"/>
    <col min="2809" max="2810" width="0" style="594" hidden="1" customWidth="1"/>
    <col min="2811" max="2813" width="11.140625" style="594" customWidth="1"/>
    <col min="2814" max="2814" width="11.42578125" style="594" customWidth="1"/>
    <col min="2815" max="2816" width="0" style="594" hidden="1" customWidth="1"/>
    <col min="2817" max="2817" width="10.5703125" style="594" customWidth="1"/>
    <col min="2818" max="2821" width="0" style="594" hidden="1" customWidth="1"/>
    <col min="2822" max="2822" width="11.28515625" style="594" customWidth="1"/>
    <col min="2823" max="2882" width="0" style="594" hidden="1" customWidth="1"/>
    <col min="2883" max="2883" width="12.140625" style="594" customWidth="1"/>
    <col min="2884" max="2884" width="12.28515625" style="594" customWidth="1"/>
    <col min="2885" max="2885" width="11.5703125" style="594" customWidth="1"/>
    <col min="2886" max="3054" width="9.140625" style="594"/>
    <col min="3055" max="3055" width="23" style="594" customWidth="1"/>
    <col min="3056" max="3056" width="68.42578125" style="594" customWidth="1"/>
    <col min="3057" max="3060" width="0" style="594" hidden="1" customWidth="1"/>
    <col min="3061" max="3061" width="13.140625" style="594" customWidth="1"/>
    <col min="3062" max="3063" width="11.140625" style="594" customWidth="1"/>
    <col min="3064" max="3064" width="11.5703125" style="594" customWidth="1"/>
    <col min="3065" max="3066" width="0" style="594" hidden="1" customWidth="1"/>
    <col min="3067" max="3069" width="11.140625" style="594" customWidth="1"/>
    <col min="3070" max="3070" width="11.42578125" style="594" customWidth="1"/>
    <col min="3071" max="3072" width="0" style="594" hidden="1" customWidth="1"/>
    <col min="3073" max="3073" width="10.5703125" style="594" customWidth="1"/>
    <col min="3074" max="3077" width="0" style="594" hidden="1" customWidth="1"/>
    <col min="3078" max="3078" width="11.28515625" style="594" customWidth="1"/>
    <col min="3079" max="3138" width="0" style="594" hidden="1" customWidth="1"/>
    <col min="3139" max="3139" width="12.140625" style="594" customWidth="1"/>
    <col min="3140" max="3140" width="12.28515625" style="594" customWidth="1"/>
    <col min="3141" max="3141" width="11.5703125" style="594" customWidth="1"/>
    <col min="3142" max="3310" width="9.140625" style="594"/>
    <col min="3311" max="3311" width="23" style="594" customWidth="1"/>
    <col min="3312" max="3312" width="68.42578125" style="594" customWidth="1"/>
    <col min="3313" max="3316" width="0" style="594" hidden="1" customWidth="1"/>
    <col min="3317" max="3317" width="13.140625" style="594" customWidth="1"/>
    <col min="3318" max="3319" width="11.140625" style="594" customWidth="1"/>
    <col min="3320" max="3320" width="11.5703125" style="594" customWidth="1"/>
    <col min="3321" max="3322" width="0" style="594" hidden="1" customWidth="1"/>
    <col min="3323" max="3325" width="11.140625" style="594" customWidth="1"/>
    <col min="3326" max="3326" width="11.42578125" style="594" customWidth="1"/>
    <col min="3327" max="3328" width="0" style="594" hidden="1" customWidth="1"/>
    <col min="3329" max="3329" width="10.5703125" style="594" customWidth="1"/>
    <col min="3330" max="3333" width="0" style="594" hidden="1" customWidth="1"/>
    <col min="3334" max="3334" width="11.28515625" style="594" customWidth="1"/>
    <col min="3335" max="3394" width="0" style="594" hidden="1" customWidth="1"/>
    <col min="3395" max="3395" width="12.140625" style="594" customWidth="1"/>
    <col min="3396" max="3396" width="12.28515625" style="594" customWidth="1"/>
    <col min="3397" max="3397" width="11.5703125" style="594" customWidth="1"/>
    <col min="3398" max="3566" width="9.140625" style="594"/>
    <col min="3567" max="3567" width="23" style="594" customWidth="1"/>
    <col min="3568" max="3568" width="68.42578125" style="594" customWidth="1"/>
    <col min="3569" max="3572" width="0" style="594" hidden="1" customWidth="1"/>
    <col min="3573" max="3573" width="13.140625" style="594" customWidth="1"/>
    <col min="3574" max="3575" width="11.140625" style="594" customWidth="1"/>
    <col min="3576" max="3576" width="11.5703125" style="594" customWidth="1"/>
    <col min="3577" max="3578" width="0" style="594" hidden="1" customWidth="1"/>
    <col min="3579" max="3581" width="11.140625" style="594" customWidth="1"/>
    <col min="3582" max="3582" width="11.42578125" style="594" customWidth="1"/>
    <col min="3583" max="3584" width="0" style="594" hidden="1" customWidth="1"/>
    <col min="3585" max="3585" width="10.5703125" style="594" customWidth="1"/>
    <col min="3586" max="3589" width="0" style="594" hidden="1" customWidth="1"/>
    <col min="3590" max="3590" width="11.28515625" style="594" customWidth="1"/>
    <col min="3591" max="3650" width="0" style="594" hidden="1" customWidth="1"/>
    <col min="3651" max="3651" width="12.140625" style="594" customWidth="1"/>
    <col min="3652" max="3652" width="12.28515625" style="594" customWidth="1"/>
    <col min="3653" max="3653" width="11.5703125" style="594" customWidth="1"/>
    <col min="3654" max="3822" width="9.140625" style="594"/>
    <col min="3823" max="3823" width="23" style="594" customWidth="1"/>
    <col min="3824" max="3824" width="68.42578125" style="594" customWidth="1"/>
    <col min="3825" max="3828" width="0" style="594" hidden="1" customWidth="1"/>
    <col min="3829" max="3829" width="13.140625" style="594" customWidth="1"/>
    <col min="3830" max="3831" width="11.140625" style="594" customWidth="1"/>
    <col min="3832" max="3832" width="11.5703125" style="594" customWidth="1"/>
    <col min="3833" max="3834" width="0" style="594" hidden="1" customWidth="1"/>
    <col min="3835" max="3837" width="11.140625" style="594" customWidth="1"/>
    <col min="3838" max="3838" width="11.42578125" style="594" customWidth="1"/>
    <col min="3839" max="3840" width="0" style="594" hidden="1" customWidth="1"/>
    <col min="3841" max="3841" width="10.5703125" style="594" customWidth="1"/>
    <col min="3842" max="3845" width="0" style="594" hidden="1" customWidth="1"/>
    <col min="3846" max="3846" width="11.28515625" style="594" customWidth="1"/>
    <col min="3847" max="3906" width="0" style="594" hidden="1" customWidth="1"/>
    <col min="3907" max="3907" width="12.140625" style="594" customWidth="1"/>
    <col min="3908" max="3908" width="12.28515625" style="594" customWidth="1"/>
    <col min="3909" max="3909" width="11.5703125" style="594" customWidth="1"/>
    <col min="3910" max="4078" width="9.140625" style="594"/>
    <col min="4079" max="4079" width="23" style="594" customWidth="1"/>
    <col min="4080" max="4080" width="68.42578125" style="594" customWidth="1"/>
    <col min="4081" max="4084" width="0" style="594" hidden="1" customWidth="1"/>
    <col min="4085" max="4085" width="13.140625" style="594" customWidth="1"/>
    <col min="4086" max="4087" width="11.140625" style="594" customWidth="1"/>
    <col min="4088" max="4088" width="11.5703125" style="594" customWidth="1"/>
    <col min="4089" max="4090" width="0" style="594" hidden="1" customWidth="1"/>
    <col min="4091" max="4093" width="11.140625" style="594" customWidth="1"/>
    <col min="4094" max="4094" width="11.42578125" style="594" customWidth="1"/>
    <col min="4095" max="4096" width="0" style="594" hidden="1" customWidth="1"/>
    <col min="4097" max="4097" width="10.5703125" style="594" customWidth="1"/>
    <col min="4098" max="4101" width="0" style="594" hidden="1" customWidth="1"/>
    <col min="4102" max="4102" width="11.28515625" style="594" customWidth="1"/>
    <col min="4103" max="4162" width="0" style="594" hidden="1" customWidth="1"/>
    <col min="4163" max="4163" width="12.140625" style="594" customWidth="1"/>
    <col min="4164" max="4164" width="12.28515625" style="594" customWidth="1"/>
    <col min="4165" max="4165" width="11.5703125" style="594" customWidth="1"/>
    <col min="4166" max="4334" width="9.140625" style="594"/>
    <col min="4335" max="4335" width="23" style="594" customWidth="1"/>
    <col min="4336" max="4336" width="68.42578125" style="594" customWidth="1"/>
    <col min="4337" max="4340" width="0" style="594" hidden="1" customWidth="1"/>
    <col min="4341" max="4341" width="13.140625" style="594" customWidth="1"/>
    <col min="4342" max="4343" width="11.140625" style="594" customWidth="1"/>
    <col min="4344" max="4344" width="11.5703125" style="594" customWidth="1"/>
    <col min="4345" max="4346" width="0" style="594" hidden="1" customWidth="1"/>
    <col min="4347" max="4349" width="11.140625" style="594" customWidth="1"/>
    <col min="4350" max="4350" width="11.42578125" style="594" customWidth="1"/>
    <col min="4351" max="4352" width="0" style="594" hidden="1" customWidth="1"/>
    <col min="4353" max="4353" width="10.5703125" style="594" customWidth="1"/>
    <col min="4354" max="4357" width="0" style="594" hidden="1" customWidth="1"/>
    <col min="4358" max="4358" width="11.28515625" style="594" customWidth="1"/>
    <col min="4359" max="4418" width="0" style="594" hidden="1" customWidth="1"/>
    <col min="4419" max="4419" width="12.140625" style="594" customWidth="1"/>
    <col min="4420" max="4420" width="12.28515625" style="594" customWidth="1"/>
    <col min="4421" max="4421" width="11.5703125" style="594" customWidth="1"/>
    <col min="4422" max="4590" width="9.140625" style="594"/>
    <col min="4591" max="4591" width="23" style="594" customWidth="1"/>
    <col min="4592" max="4592" width="68.42578125" style="594" customWidth="1"/>
    <col min="4593" max="4596" width="0" style="594" hidden="1" customWidth="1"/>
    <col min="4597" max="4597" width="13.140625" style="594" customWidth="1"/>
    <col min="4598" max="4599" width="11.140625" style="594" customWidth="1"/>
    <col min="4600" max="4600" width="11.5703125" style="594" customWidth="1"/>
    <col min="4601" max="4602" width="0" style="594" hidden="1" customWidth="1"/>
    <col min="4603" max="4605" width="11.140625" style="594" customWidth="1"/>
    <col min="4606" max="4606" width="11.42578125" style="594" customWidth="1"/>
    <col min="4607" max="4608" width="0" style="594" hidden="1" customWidth="1"/>
    <col min="4609" max="4609" width="10.5703125" style="594" customWidth="1"/>
    <col min="4610" max="4613" width="0" style="594" hidden="1" customWidth="1"/>
    <col min="4614" max="4614" width="11.28515625" style="594" customWidth="1"/>
    <col min="4615" max="4674" width="0" style="594" hidden="1" customWidth="1"/>
    <col min="4675" max="4675" width="12.140625" style="594" customWidth="1"/>
    <col min="4676" max="4676" width="12.28515625" style="594" customWidth="1"/>
    <col min="4677" max="4677" width="11.5703125" style="594" customWidth="1"/>
    <col min="4678" max="4846" width="9.140625" style="594"/>
    <col min="4847" max="4847" width="23" style="594" customWidth="1"/>
    <col min="4848" max="4848" width="68.42578125" style="594" customWidth="1"/>
    <col min="4849" max="4852" width="0" style="594" hidden="1" customWidth="1"/>
    <col min="4853" max="4853" width="13.140625" style="594" customWidth="1"/>
    <col min="4854" max="4855" width="11.140625" style="594" customWidth="1"/>
    <col min="4856" max="4856" width="11.5703125" style="594" customWidth="1"/>
    <col min="4857" max="4858" width="0" style="594" hidden="1" customWidth="1"/>
    <col min="4859" max="4861" width="11.140625" style="594" customWidth="1"/>
    <col min="4862" max="4862" width="11.42578125" style="594" customWidth="1"/>
    <col min="4863" max="4864" width="0" style="594" hidden="1" customWidth="1"/>
    <col min="4865" max="4865" width="10.5703125" style="594" customWidth="1"/>
    <col min="4866" max="4869" width="0" style="594" hidden="1" customWidth="1"/>
    <col min="4870" max="4870" width="11.28515625" style="594" customWidth="1"/>
    <col min="4871" max="4930" width="0" style="594" hidden="1" customWidth="1"/>
    <col min="4931" max="4931" width="12.140625" style="594" customWidth="1"/>
    <col min="4932" max="4932" width="12.28515625" style="594" customWidth="1"/>
    <col min="4933" max="4933" width="11.5703125" style="594" customWidth="1"/>
    <col min="4934" max="5102" width="9.140625" style="594"/>
    <col min="5103" max="5103" width="23" style="594" customWidth="1"/>
    <col min="5104" max="5104" width="68.42578125" style="594" customWidth="1"/>
    <col min="5105" max="5108" width="0" style="594" hidden="1" customWidth="1"/>
    <col min="5109" max="5109" width="13.140625" style="594" customWidth="1"/>
    <col min="5110" max="5111" width="11.140625" style="594" customWidth="1"/>
    <col min="5112" max="5112" width="11.5703125" style="594" customWidth="1"/>
    <col min="5113" max="5114" width="0" style="594" hidden="1" customWidth="1"/>
    <col min="5115" max="5117" width="11.140625" style="594" customWidth="1"/>
    <col min="5118" max="5118" width="11.42578125" style="594" customWidth="1"/>
    <col min="5119" max="5120" width="0" style="594" hidden="1" customWidth="1"/>
    <col min="5121" max="5121" width="10.5703125" style="594" customWidth="1"/>
    <col min="5122" max="5125" width="0" style="594" hidden="1" customWidth="1"/>
    <col min="5126" max="5126" width="11.28515625" style="594" customWidth="1"/>
    <col min="5127" max="5186" width="0" style="594" hidden="1" customWidth="1"/>
    <col min="5187" max="5187" width="12.140625" style="594" customWidth="1"/>
    <col min="5188" max="5188" width="12.28515625" style="594" customWidth="1"/>
    <col min="5189" max="5189" width="11.5703125" style="594" customWidth="1"/>
    <col min="5190" max="5358" width="9.140625" style="594"/>
    <col min="5359" max="5359" width="23" style="594" customWidth="1"/>
    <col min="5360" max="5360" width="68.42578125" style="594" customWidth="1"/>
    <col min="5361" max="5364" width="0" style="594" hidden="1" customWidth="1"/>
    <col min="5365" max="5365" width="13.140625" style="594" customWidth="1"/>
    <col min="5366" max="5367" width="11.140625" style="594" customWidth="1"/>
    <col min="5368" max="5368" width="11.5703125" style="594" customWidth="1"/>
    <col min="5369" max="5370" width="0" style="594" hidden="1" customWidth="1"/>
    <col min="5371" max="5373" width="11.140625" style="594" customWidth="1"/>
    <col min="5374" max="5374" width="11.42578125" style="594" customWidth="1"/>
    <col min="5375" max="5376" width="0" style="594" hidden="1" customWidth="1"/>
    <col min="5377" max="5377" width="10.5703125" style="594" customWidth="1"/>
    <col min="5378" max="5381" width="0" style="594" hidden="1" customWidth="1"/>
    <col min="5382" max="5382" width="11.28515625" style="594" customWidth="1"/>
    <col min="5383" max="5442" width="0" style="594" hidden="1" customWidth="1"/>
    <col min="5443" max="5443" width="12.140625" style="594" customWidth="1"/>
    <col min="5444" max="5444" width="12.28515625" style="594" customWidth="1"/>
    <col min="5445" max="5445" width="11.5703125" style="594" customWidth="1"/>
    <col min="5446" max="5614" width="9.140625" style="594"/>
    <col min="5615" max="5615" width="23" style="594" customWidth="1"/>
    <col min="5616" max="5616" width="68.42578125" style="594" customWidth="1"/>
    <col min="5617" max="5620" width="0" style="594" hidden="1" customWidth="1"/>
    <col min="5621" max="5621" width="13.140625" style="594" customWidth="1"/>
    <col min="5622" max="5623" width="11.140625" style="594" customWidth="1"/>
    <col min="5624" max="5624" width="11.5703125" style="594" customWidth="1"/>
    <col min="5625" max="5626" width="0" style="594" hidden="1" customWidth="1"/>
    <col min="5627" max="5629" width="11.140625" style="594" customWidth="1"/>
    <col min="5630" max="5630" width="11.42578125" style="594" customWidth="1"/>
    <col min="5631" max="5632" width="0" style="594" hidden="1" customWidth="1"/>
    <col min="5633" max="5633" width="10.5703125" style="594" customWidth="1"/>
    <col min="5634" max="5637" width="0" style="594" hidden="1" customWidth="1"/>
    <col min="5638" max="5638" width="11.28515625" style="594" customWidth="1"/>
    <col min="5639" max="5698" width="0" style="594" hidden="1" customWidth="1"/>
    <col min="5699" max="5699" width="12.140625" style="594" customWidth="1"/>
    <col min="5700" max="5700" width="12.28515625" style="594" customWidth="1"/>
    <col min="5701" max="5701" width="11.5703125" style="594" customWidth="1"/>
    <col min="5702" max="5870" width="9.140625" style="594"/>
    <col min="5871" max="5871" width="23" style="594" customWidth="1"/>
    <col min="5872" max="5872" width="68.42578125" style="594" customWidth="1"/>
    <col min="5873" max="5876" width="0" style="594" hidden="1" customWidth="1"/>
    <col min="5877" max="5877" width="13.140625" style="594" customWidth="1"/>
    <col min="5878" max="5879" width="11.140625" style="594" customWidth="1"/>
    <col min="5880" max="5880" width="11.5703125" style="594" customWidth="1"/>
    <col min="5881" max="5882" width="0" style="594" hidden="1" customWidth="1"/>
    <col min="5883" max="5885" width="11.140625" style="594" customWidth="1"/>
    <col min="5886" max="5886" width="11.42578125" style="594" customWidth="1"/>
    <col min="5887" max="5888" width="0" style="594" hidden="1" customWidth="1"/>
    <col min="5889" max="5889" width="10.5703125" style="594" customWidth="1"/>
    <col min="5890" max="5893" width="0" style="594" hidden="1" customWidth="1"/>
    <col min="5894" max="5894" width="11.28515625" style="594" customWidth="1"/>
    <col min="5895" max="5954" width="0" style="594" hidden="1" customWidth="1"/>
    <col min="5955" max="5955" width="12.140625" style="594" customWidth="1"/>
    <col min="5956" max="5956" width="12.28515625" style="594" customWidth="1"/>
    <col min="5957" max="5957" width="11.5703125" style="594" customWidth="1"/>
    <col min="5958" max="6126" width="9.140625" style="594"/>
    <col min="6127" max="6127" width="23" style="594" customWidth="1"/>
    <col min="6128" max="6128" width="68.42578125" style="594" customWidth="1"/>
    <col min="6129" max="6132" width="0" style="594" hidden="1" customWidth="1"/>
    <col min="6133" max="6133" width="13.140625" style="594" customWidth="1"/>
    <col min="6134" max="6135" width="11.140625" style="594" customWidth="1"/>
    <col min="6136" max="6136" width="11.5703125" style="594" customWidth="1"/>
    <col min="6137" max="6138" width="0" style="594" hidden="1" customWidth="1"/>
    <col min="6139" max="6141" width="11.140625" style="594" customWidth="1"/>
    <col min="6142" max="6142" width="11.42578125" style="594" customWidth="1"/>
    <col min="6143" max="6144" width="0" style="594" hidden="1" customWidth="1"/>
    <col min="6145" max="6145" width="10.5703125" style="594" customWidth="1"/>
    <col min="6146" max="6149" width="0" style="594" hidden="1" customWidth="1"/>
    <col min="6150" max="6150" width="11.28515625" style="594" customWidth="1"/>
    <col min="6151" max="6210" width="0" style="594" hidden="1" customWidth="1"/>
    <col min="6211" max="6211" width="12.140625" style="594" customWidth="1"/>
    <col min="6212" max="6212" width="12.28515625" style="594" customWidth="1"/>
    <col min="6213" max="6213" width="11.5703125" style="594" customWidth="1"/>
    <col min="6214" max="6382" width="9.140625" style="594"/>
    <col min="6383" max="6383" width="23" style="594" customWidth="1"/>
    <col min="6384" max="6384" width="68.42578125" style="594" customWidth="1"/>
    <col min="6385" max="6388" width="0" style="594" hidden="1" customWidth="1"/>
    <col min="6389" max="6389" width="13.140625" style="594" customWidth="1"/>
    <col min="6390" max="6391" width="11.140625" style="594" customWidth="1"/>
    <col min="6392" max="6392" width="11.5703125" style="594" customWidth="1"/>
    <col min="6393" max="6394" width="0" style="594" hidden="1" customWidth="1"/>
    <col min="6395" max="6397" width="11.140625" style="594" customWidth="1"/>
    <col min="6398" max="6398" width="11.42578125" style="594" customWidth="1"/>
    <col min="6399" max="6400" width="0" style="594" hidden="1" customWidth="1"/>
    <col min="6401" max="6401" width="10.5703125" style="594" customWidth="1"/>
    <col min="6402" max="6405" width="0" style="594" hidden="1" customWidth="1"/>
    <col min="6406" max="6406" width="11.28515625" style="594" customWidth="1"/>
    <col min="6407" max="6466" width="0" style="594" hidden="1" customWidth="1"/>
    <col min="6467" max="6467" width="12.140625" style="594" customWidth="1"/>
    <col min="6468" max="6468" width="12.28515625" style="594" customWidth="1"/>
    <col min="6469" max="6469" width="11.5703125" style="594" customWidth="1"/>
    <col min="6470" max="6638" width="9.140625" style="594"/>
    <col min="6639" max="6639" width="23" style="594" customWidth="1"/>
    <col min="6640" max="6640" width="68.42578125" style="594" customWidth="1"/>
    <col min="6641" max="6644" width="0" style="594" hidden="1" customWidth="1"/>
    <col min="6645" max="6645" width="13.140625" style="594" customWidth="1"/>
    <col min="6646" max="6647" width="11.140625" style="594" customWidth="1"/>
    <col min="6648" max="6648" width="11.5703125" style="594" customWidth="1"/>
    <col min="6649" max="6650" width="0" style="594" hidden="1" customWidth="1"/>
    <col min="6651" max="6653" width="11.140625" style="594" customWidth="1"/>
    <col min="6654" max="6654" width="11.42578125" style="594" customWidth="1"/>
    <col min="6655" max="6656" width="0" style="594" hidden="1" customWidth="1"/>
    <col min="6657" max="6657" width="10.5703125" style="594" customWidth="1"/>
    <col min="6658" max="6661" width="0" style="594" hidden="1" customWidth="1"/>
    <col min="6662" max="6662" width="11.28515625" style="594" customWidth="1"/>
    <col min="6663" max="6722" width="0" style="594" hidden="1" customWidth="1"/>
    <col min="6723" max="6723" width="12.140625" style="594" customWidth="1"/>
    <col min="6724" max="6724" width="12.28515625" style="594" customWidth="1"/>
    <col min="6725" max="6725" width="11.5703125" style="594" customWidth="1"/>
    <col min="6726" max="6894" width="9.140625" style="594"/>
    <col min="6895" max="6895" width="23" style="594" customWidth="1"/>
    <col min="6896" max="6896" width="68.42578125" style="594" customWidth="1"/>
    <col min="6897" max="6900" width="0" style="594" hidden="1" customWidth="1"/>
    <col min="6901" max="6901" width="13.140625" style="594" customWidth="1"/>
    <col min="6902" max="6903" width="11.140625" style="594" customWidth="1"/>
    <col min="6904" max="6904" width="11.5703125" style="594" customWidth="1"/>
    <col min="6905" max="6906" width="0" style="594" hidden="1" customWidth="1"/>
    <col min="6907" max="6909" width="11.140625" style="594" customWidth="1"/>
    <col min="6910" max="6910" width="11.42578125" style="594" customWidth="1"/>
    <col min="6911" max="6912" width="0" style="594" hidden="1" customWidth="1"/>
    <col min="6913" max="6913" width="10.5703125" style="594" customWidth="1"/>
    <col min="6914" max="6917" width="0" style="594" hidden="1" customWidth="1"/>
    <col min="6918" max="6918" width="11.28515625" style="594" customWidth="1"/>
    <col min="6919" max="6978" width="0" style="594" hidden="1" customWidth="1"/>
    <col min="6979" max="6979" width="12.140625" style="594" customWidth="1"/>
    <col min="6980" max="6980" width="12.28515625" style="594" customWidth="1"/>
    <col min="6981" max="6981" width="11.5703125" style="594" customWidth="1"/>
    <col min="6982" max="7150" width="9.140625" style="594"/>
    <col min="7151" max="7151" width="23" style="594" customWidth="1"/>
    <col min="7152" max="7152" width="68.42578125" style="594" customWidth="1"/>
    <col min="7153" max="7156" width="0" style="594" hidden="1" customWidth="1"/>
    <col min="7157" max="7157" width="13.140625" style="594" customWidth="1"/>
    <col min="7158" max="7159" width="11.140625" style="594" customWidth="1"/>
    <col min="7160" max="7160" width="11.5703125" style="594" customWidth="1"/>
    <col min="7161" max="7162" width="0" style="594" hidden="1" customWidth="1"/>
    <col min="7163" max="7165" width="11.140625" style="594" customWidth="1"/>
    <col min="7166" max="7166" width="11.42578125" style="594" customWidth="1"/>
    <col min="7167" max="7168" width="0" style="594" hidden="1" customWidth="1"/>
    <col min="7169" max="7169" width="10.5703125" style="594" customWidth="1"/>
    <col min="7170" max="7173" width="0" style="594" hidden="1" customWidth="1"/>
    <col min="7174" max="7174" width="11.28515625" style="594" customWidth="1"/>
    <col min="7175" max="7234" width="0" style="594" hidden="1" customWidth="1"/>
    <col min="7235" max="7235" width="12.140625" style="594" customWidth="1"/>
    <col min="7236" max="7236" width="12.28515625" style="594" customWidth="1"/>
    <col min="7237" max="7237" width="11.5703125" style="594" customWidth="1"/>
    <col min="7238" max="7406" width="9.140625" style="594"/>
    <col min="7407" max="7407" width="23" style="594" customWidth="1"/>
    <col min="7408" max="7408" width="68.42578125" style="594" customWidth="1"/>
    <col min="7409" max="7412" width="0" style="594" hidden="1" customWidth="1"/>
    <col min="7413" max="7413" width="13.140625" style="594" customWidth="1"/>
    <col min="7414" max="7415" width="11.140625" style="594" customWidth="1"/>
    <col min="7416" max="7416" width="11.5703125" style="594" customWidth="1"/>
    <col min="7417" max="7418" width="0" style="594" hidden="1" customWidth="1"/>
    <col min="7419" max="7421" width="11.140625" style="594" customWidth="1"/>
    <col min="7422" max="7422" width="11.42578125" style="594" customWidth="1"/>
    <col min="7423" max="7424" width="0" style="594" hidden="1" customWidth="1"/>
    <col min="7425" max="7425" width="10.5703125" style="594" customWidth="1"/>
    <col min="7426" max="7429" width="0" style="594" hidden="1" customWidth="1"/>
    <col min="7430" max="7430" width="11.28515625" style="594" customWidth="1"/>
    <col min="7431" max="7490" width="0" style="594" hidden="1" customWidth="1"/>
    <col min="7491" max="7491" width="12.140625" style="594" customWidth="1"/>
    <col min="7492" max="7492" width="12.28515625" style="594" customWidth="1"/>
    <col min="7493" max="7493" width="11.5703125" style="594" customWidth="1"/>
    <col min="7494" max="7662" width="9.140625" style="594"/>
    <col min="7663" max="7663" width="23" style="594" customWidth="1"/>
    <col min="7664" max="7664" width="68.42578125" style="594" customWidth="1"/>
    <col min="7665" max="7668" width="0" style="594" hidden="1" customWidth="1"/>
    <col min="7669" max="7669" width="13.140625" style="594" customWidth="1"/>
    <col min="7670" max="7671" width="11.140625" style="594" customWidth="1"/>
    <col min="7672" max="7672" width="11.5703125" style="594" customWidth="1"/>
    <col min="7673" max="7674" width="0" style="594" hidden="1" customWidth="1"/>
    <col min="7675" max="7677" width="11.140625" style="594" customWidth="1"/>
    <col min="7678" max="7678" width="11.42578125" style="594" customWidth="1"/>
    <col min="7679" max="7680" width="0" style="594" hidden="1" customWidth="1"/>
    <col min="7681" max="7681" width="10.5703125" style="594" customWidth="1"/>
    <col min="7682" max="7685" width="0" style="594" hidden="1" customWidth="1"/>
    <col min="7686" max="7686" width="11.28515625" style="594" customWidth="1"/>
    <col min="7687" max="7746" width="0" style="594" hidden="1" customWidth="1"/>
    <col min="7747" max="7747" width="12.140625" style="594" customWidth="1"/>
    <col min="7748" max="7748" width="12.28515625" style="594" customWidth="1"/>
    <col min="7749" max="7749" width="11.5703125" style="594" customWidth="1"/>
    <col min="7750" max="7918" width="9.140625" style="594"/>
    <col min="7919" max="7919" width="23" style="594" customWidth="1"/>
    <col min="7920" max="7920" width="68.42578125" style="594" customWidth="1"/>
    <col min="7921" max="7924" width="0" style="594" hidden="1" customWidth="1"/>
    <col min="7925" max="7925" width="13.140625" style="594" customWidth="1"/>
    <col min="7926" max="7927" width="11.140625" style="594" customWidth="1"/>
    <col min="7928" max="7928" width="11.5703125" style="594" customWidth="1"/>
    <col min="7929" max="7930" width="0" style="594" hidden="1" customWidth="1"/>
    <col min="7931" max="7933" width="11.140625" style="594" customWidth="1"/>
    <col min="7934" max="7934" width="11.42578125" style="594" customWidth="1"/>
    <col min="7935" max="7936" width="0" style="594" hidden="1" customWidth="1"/>
    <col min="7937" max="7937" width="10.5703125" style="594" customWidth="1"/>
    <col min="7938" max="7941" width="0" style="594" hidden="1" customWidth="1"/>
    <col min="7942" max="7942" width="11.28515625" style="594" customWidth="1"/>
    <col min="7943" max="8002" width="0" style="594" hidden="1" customWidth="1"/>
    <col min="8003" max="8003" width="12.140625" style="594" customWidth="1"/>
    <col min="8004" max="8004" width="12.28515625" style="594" customWidth="1"/>
    <col min="8005" max="8005" width="11.5703125" style="594" customWidth="1"/>
    <col min="8006" max="8174" width="9.140625" style="594"/>
    <col min="8175" max="8175" width="23" style="594" customWidth="1"/>
    <col min="8176" max="8176" width="68.42578125" style="594" customWidth="1"/>
    <col min="8177" max="8180" width="0" style="594" hidden="1" customWidth="1"/>
    <col min="8181" max="8181" width="13.140625" style="594" customWidth="1"/>
    <col min="8182" max="8183" width="11.140625" style="594" customWidth="1"/>
    <col min="8184" max="8184" width="11.5703125" style="594" customWidth="1"/>
    <col min="8185" max="8186" width="0" style="594" hidden="1" customWidth="1"/>
    <col min="8187" max="8189" width="11.140625" style="594" customWidth="1"/>
    <col min="8190" max="8190" width="11.42578125" style="594" customWidth="1"/>
    <col min="8191" max="8192" width="0" style="594" hidden="1" customWidth="1"/>
    <col min="8193" max="8193" width="10.5703125" style="594" customWidth="1"/>
    <col min="8194" max="8197" width="0" style="594" hidden="1" customWidth="1"/>
    <col min="8198" max="8198" width="11.28515625" style="594" customWidth="1"/>
    <col min="8199" max="8258" width="0" style="594" hidden="1" customWidth="1"/>
    <col min="8259" max="8259" width="12.140625" style="594" customWidth="1"/>
    <col min="8260" max="8260" width="12.28515625" style="594" customWidth="1"/>
    <col min="8261" max="8261" width="11.5703125" style="594" customWidth="1"/>
    <col min="8262" max="8430" width="9.140625" style="594"/>
    <col min="8431" max="8431" width="23" style="594" customWidth="1"/>
    <col min="8432" max="8432" width="68.42578125" style="594" customWidth="1"/>
    <col min="8433" max="8436" width="0" style="594" hidden="1" customWidth="1"/>
    <col min="8437" max="8437" width="13.140625" style="594" customWidth="1"/>
    <col min="8438" max="8439" width="11.140625" style="594" customWidth="1"/>
    <col min="8440" max="8440" width="11.5703125" style="594" customWidth="1"/>
    <col min="8441" max="8442" width="0" style="594" hidden="1" customWidth="1"/>
    <col min="8443" max="8445" width="11.140625" style="594" customWidth="1"/>
    <col min="8446" max="8446" width="11.42578125" style="594" customWidth="1"/>
    <col min="8447" max="8448" width="0" style="594" hidden="1" customWidth="1"/>
    <col min="8449" max="8449" width="10.5703125" style="594" customWidth="1"/>
    <col min="8450" max="8453" width="0" style="594" hidden="1" customWidth="1"/>
    <col min="8454" max="8454" width="11.28515625" style="594" customWidth="1"/>
    <col min="8455" max="8514" width="0" style="594" hidden="1" customWidth="1"/>
    <col min="8515" max="8515" width="12.140625" style="594" customWidth="1"/>
    <col min="8516" max="8516" width="12.28515625" style="594" customWidth="1"/>
    <col min="8517" max="8517" width="11.5703125" style="594" customWidth="1"/>
    <col min="8518" max="8686" width="9.140625" style="594"/>
    <col min="8687" max="8687" width="23" style="594" customWidth="1"/>
    <col min="8688" max="8688" width="68.42578125" style="594" customWidth="1"/>
    <col min="8689" max="8692" width="0" style="594" hidden="1" customWidth="1"/>
    <col min="8693" max="8693" width="13.140625" style="594" customWidth="1"/>
    <col min="8694" max="8695" width="11.140625" style="594" customWidth="1"/>
    <col min="8696" max="8696" width="11.5703125" style="594" customWidth="1"/>
    <col min="8697" max="8698" width="0" style="594" hidden="1" customWidth="1"/>
    <col min="8699" max="8701" width="11.140625" style="594" customWidth="1"/>
    <col min="8702" max="8702" width="11.42578125" style="594" customWidth="1"/>
    <col min="8703" max="8704" width="0" style="594" hidden="1" customWidth="1"/>
    <col min="8705" max="8705" width="10.5703125" style="594" customWidth="1"/>
    <col min="8706" max="8709" width="0" style="594" hidden="1" customWidth="1"/>
    <col min="8710" max="8710" width="11.28515625" style="594" customWidth="1"/>
    <col min="8711" max="8770" width="0" style="594" hidden="1" customWidth="1"/>
    <col min="8771" max="8771" width="12.140625" style="594" customWidth="1"/>
    <col min="8772" max="8772" width="12.28515625" style="594" customWidth="1"/>
    <col min="8773" max="8773" width="11.5703125" style="594" customWidth="1"/>
    <col min="8774" max="8942" width="9.140625" style="594"/>
    <col min="8943" max="8943" width="23" style="594" customWidth="1"/>
    <col min="8944" max="8944" width="68.42578125" style="594" customWidth="1"/>
    <col min="8945" max="8948" width="0" style="594" hidden="1" customWidth="1"/>
    <col min="8949" max="8949" width="13.140625" style="594" customWidth="1"/>
    <col min="8950" max="8951" width="11.140625" style="594" customWidth="1"/>
    <col min="8952" max="8952" width="11.5703125" style="594" customWidth="1"/>
    <col min="8953" max="8954" width="0" style="594" hidden="1" customWidth="1"/>
    <col min="8955" max="8957" width="11.140625" style="594" customWidth="1"/>
    <col min="8958" max="8958" width="11.42578125" style="594" customWidth="1"/>
    <col min="8959" max="8960" width="0" style="594" hidden="1" customWidth="1"/>
    <col min="8961" max="8961" width="10.5703125" style="594" customWidth="1"/>
    <col min="8962" max="8965" width="0" style="594" hidden="1" customWidth="1"/>
    <col min="8966" max="8966" width="11.28515625" style="594" customWidth="1"/>
    <col min="8967" max="9026" width="0" style="594" hidden="1" customWidth="1"/>
    <col min="9027" max="9027" width="12.140625" style="594" customWidth="1"/>
    <col min="9028" max="9028" width="12.28515625" style="594" customWidth="1"/>
    <col min="9029" max="9029" width="11.5703125" style="594" customWidth="1"/>
    <col min="9030" max="9198" width="9.140625" style="594"/>
    <col min="9199" max="9199" width="23" style="594" customWidth="1"/>
    <col min="9200" max="9200" width="68.42578125" style="594" customWidth="1"/>
    <col min="9201" max="9204" width="0" style="594" hidden="1" customWidth="1"/>
    <col min="9205" max="9205" width="13.140625" style="594" customWidth="1"/>
    <col min="9206" max="9207" width="11.140625" style="594" customWidth="1"/>
    <col min="9208" max="9208" width="11.5703125" style="594" customWidth="1"/>
    <col min="9209" max="9210" width="0" style="594" hidden="1" customWidth="1"/>
    <col min="9211" max="9213" width="11.140625" style="594" customWidth="1"/>
    <col min="9214" max="9214" width="11.42578125" style="594" customWidth="1"/>
    <col min="9215" max="9216" width="0" style="594" hidden="1" customWidth="1"/>
    <col min="9217" max="9217" width="10.5703125" style="594" customWidth="1"/>
    <col min="9218" max="9221" width="0" style="594" hidden="1" customWidth="1"/>
    <col min="9222" max="9222" width="11.28515625" style="594" customWidth="1"/>
    <col min="9223" max="9282" width="0" style="594" hidden="1" customWidth="1"/>
    <col min="9283" max="9283" width="12.140625" style="594" customWidth="1"/>
    <col min="9284" max="9284" width="12.28515625" style="594" customWidth="1"/>
    <col min="9285" max="9285" width="11.5703125" style="594" customWidth="1"/>
    <col min="9286" max="9454" width="9.140625" style="594"/>
    <col min="9455" max="9455" width="23" style="594" customWidth="1"/>
    <col min="9456" max="9456" width="68.42578125" style="594" customWidth="1"/>
    <col min="9457" max="9460" width="0" style="594" hidden="1" customWidth="1"/>
    <col min="9461" max="9461" width="13.140625" style="594" customWidth="1"/>
    <col min="9462" max="9463" width="11.140625" style="594" customWidth="1"/>
    <col min="9464" max="9464" width="11.5703125" style="594" customWidth="1"/>
    <col min="9465" max="9466" width="0" style="594" hidden="1" customWidth="1"/>
    <col min="9467" max="9469" width="11.140625" style="594" customWidth="1"/>
    <col min="9470" max="9470" width="11.42578125" style="594" customWidth="1"/>
    <col min="9471" max="9472" width="0" style="594" hidden="1" customWidth="1"/>
    <col min="9473" max="9473" width="10.5703125" style="594" customWidth="1"/>
    <col min="9474" max="9477" width="0" style="594" hidden="1" customWidth="1"/>
    <col min="9478" max="9478" width="11.28515625" style="594" customWidth="1"/>
    <col min="9479" max="9538" width="0" style="594" hidden="1" customWidth="1"/>
    <col min="9539" max="9539" width="12.140625" style="594" customWidth="1"/>
    <col min="9540" max="9540" width="12.28515625" style="594" customWidth="1"/>
    <col min="9541" max="9541" width="11.5703125" style="594" customWidth="1"/>
    <col min="9542" max="9710" width="9.140625" style="594"/>
    <col min="9711" max="9711" width="23" style="594" customWidth="1"/>
    <col min="9712" max="9712" width="68.42578125" style="594" customWidth="1"/>
    <col min="9713" max="9716" width="0" style="594" hidden="1" customWidth="1"/>
    <col min="9717" max="9717" width="13.140625" style="594" customWidth="1"/>
    <col min="9718" max="9719" width="11.140625" style="594" customWidth="1"/>
    <col min="9720" max="9720" width="11.5703125" style="594" customWidth="1"/>
    <col min="9721" max="9722" width="0" style="594" hidden="1" customWidth="1"/>
    <col min="9723" max="9725" width="11.140625" style="594" customWidth="1"/>
    <col min="9726" max="9726" width="11.42578125" style="594" customWidth="1"/>
    <col min="9727" max="9728" width="0" style="594" hidden="1" customWidth="1"/>
    <col min="9729" max="9729" width="10.5703125" style="594" customWidth="1"/>
    <col min="9730" max="9733" width="0" style="594" hidden="1" customWidth="1"/>
    <col min="9734" max="9734" width="11.28515625" style="594" customWidth="1"/>
    <col min="9735" max="9794" width="0" style="594" hidden="1" customWidth="1"/>
    <col min="9795" max="9795" width="12.140625" style="594" customWidth="1"/>
    <col min="9796" max="9796" width="12.28515625" style="594" customWidth="1"/>
    <col min="9797" max="9797" width="11.5703125" style="594" customWidth="1"/>
    <col min="9798" max="9966" width="9.140625" style="594"/>
    <col min="9967" max="9967" width="23" style="594" customWidth="1"/>
    <col min="9968" max="9968" width="68.42578125" style="594" customWidth="1"/>
    <col min="9969" max="9972" width="0" style="594" hidden="1" customWidth="1"/>
    <col min="9973" max="9973" width="13.140625" style="594" customWidth="1"/>
    <col min="9974" max="9975" width="11.140625" style="594" customWidth="1"/>
    <col min="9976" max="9976" width="11.5703125" style="594" customWidth="1"/>
    <col min="9977" max="9978" width="0" style="594" hidden="1" customWidth="1"/>
    <col min="9979" max="9981" width="11.140625" style="594" customWidth="1"/>
    <col min="9982" max="9982" width="11.42578125" style="594" customWidth="1"/>
    <col min="9983" max="9984" width="0" style="594" hidden="1" customWidth="1"/>
    <col min="9985" max="9985" width="10.5703125" style="594" customWidth="1"/>
    <col min="9986" max="9989" width="0" style="594" hidden="1" customWidth="1"/>
    <col min="9990" max="9990" width="11.28515625" style="594" customWidth="1"/>
    <col min="9991" max="10050" width="0" style="594" hidden="1" customWidth="1"/>
    <col min="10051" max="10051" width="12.140625" style="594" customWidth="1"/>
    <col min="10052" max="10052" width="12.28515625" style="594" customWidth="1"/>
    <col min="10053" max="10053" width="11.5703125" style="594" customWidth="1"/>
    <col min="10054" max="10222" width="9.140625" style="594"/>
    <col min="10223" max="10223" width="23" style="594" customWidth="1"/>
    <col min="10224" max="10224" width="68.42578125" style="594" customWidth="1"/>
    <col min="10225" max="10228" width="0" style="594" hidden="1" customWidth="1"/>
    <col min="10229" max="10229" width="13.140625" style="594" customWidth="1"/>
    <col min="10230" max="10231" width="11.140625" style="594" customWidth="1"/>
    <col min="10232" max="10232" width="11.5703125" style="594" customWidth="1"/>
    <col min="10233" max="10234" width="0" style="594" hidden="1" customWidth="1"/>
    <col min="10235" max="10237" width="11.140625" style="594" customWidth="1"/>
    <col min="10238" max="10238" width="11.42578125" style="594" customWidth="1"/>
    <col min="10239" max="10240" width="0" style="594" hidden="1" customWidth="1"/>
    <col min="10241" max="10241" width="10.5703125" style="594" customWidth="1"/>
    <col min="10242" max="10245" width="0" style="594" hidden="1" customWidth="1"/>
    <col min="10246" max="10246" width="11.28515625" style="594" customWidth="1"/>
    <col min="10247" max="10306" width="0" style="594" hidden="1" customWidth="1"/>
    <col min="10307" max="10307" width="12.140625" style="594" customWidth="1"/>
    <col min="10308" max="10308" width="12.28515625" style="594" customWidth="1"/>
    <col min="10309" max="10309" width="11.5703125" style="594" customWidth="1"/>
    <col min="10310" max="10478" width="9.140625" style="594"/>
    <col min="10479" max="10479" width="23" style="594" customWidth="1"/>
    <col min="10480" max="10480" width="68.42578125" style="594" customWidth="1"/>
    <col min="10481" max="10484" width="0" style="594" hidden="1" customWidth="1"/>
    <col min="10485" max="10485" width="13.140625" style="594" customWidth="1"/>
    <col min="10486" max="10487" width="11.140625" style="594" customWidth="1"/>
    <col min="10488" max="10488" width="11.5703125" style="594" customWidth="1"/>
    <col min="10489" max="10490" width="0" style="594" hidden="1" customWidth="1"/>
    <col min="10491" max="10493" width="11.140625" style="594" customWidth="1"/>
    <col min="10494" max="10494" width="11.42578125" style="594" customWidth="1"/>
    <col min="10495" max="10496" width="0" style="594" hidden="1" customWidth="1"/>
    <col min="10497" max="10497" width="10.5703125" style="594" customWidth="1"/>
    <col min="10498" max="10501" width="0" style="594" hidden="1" customWidth="1"/>
    <col min="10502" max="10502" width="11.28515625" style="594" customWidth="1"/>
    <col min="10503" max="10562" width="0" style="594" hidden="1" customWidth="1"/>
    <col min="10563" max="10563" width="12.140625" style="594" customWidth="1"/>
    <col min="10564" max="10564" width="12.28515625" style="594" customWidth="1"/>
    <col min="10565" max="10565" width="11.5703125" style="594" customWidth="1"/>
    <col min="10566" max="10734" width="9.140625" style="594"/>
    <col min="10735" max="10735" width="23" style="594" customWidth="1"/>
    <col min="10736" max="10736" width="68.42578125" style="594" customWidth="1"/>
    <col min="10737" max="10740" width="0" style="594" hidden="1" customWidth="1"/>
    <col min="10741" max="10741" width="13.140625" style="594" customWidth="1"/>
    <col min="10742" max="10743" width="11.140625" style="594" customWidth="1"/>
    <col min="10744" max="10744" width="11.5703125" style="594" customWidth="1"/>
    <col min="10745" max="10746" width="0" style="594" hidden="1" customWidth="1"/>
    <col min="10747" max="10749" width="11.140625" style="594" customWidth="1"/>
    <col min="10750" max="10750" width="11.42578125" style="594" customWidth="1"/>
    <col min="10751" max="10752" width="0" style="594" hidden="1" customWidth="1"/>
    <col min="10753" max="10753" width="10.5703125" style="594" customWidth="1"/>
    <col min="10754" max="10757" width="0" style="594" hidden="1" customWidth="1"/>
    <col min="10758" max="10758" width="11.28515625" style="594" customWidth="1"/>
    <col min="10759" max="10818" width="0" style="594" hidden="1" customWidth="1"/>
    <col min="10819" max="10819" width="12.140625" style="594" customWidth="1"/>
    <col min="10820" max="10820" width="12.28515625" style="594" customWidth="1"/>
    <col min="10821" max="10821" width="11.5703125" style="594" customWidth="1"/>
    <col min="10822" max="10990" width="9.140625" style="594"/>
    <col min="10991" max="10991" width="23" style="594" customWidth="1"/>
    <col min="10992" max="10992" width="68.42578125" style="594" customWidth="1"/>
    <col min="10993" max="10996" width="0" style="594" hidden="1" customWidth="1"/>
    <col min="10997" max="10997" width="13.140625" style="594" customWidth="1"/>
    <col min="10998" max="10999" width="11.140625" style="594" customWidth="1"/>
    <col min="11000" max="11000" width="11.5703125" style="594" customWidth="1"/>
    <col min="11001" max="11002" width="0" style="594" hidden="1" customWidth="1"/>
    <col min="11003" max="11005" width="11.140625" style="594" customWidth="1"/>
    <col min="11006" max="11006" width="11.42578125" style="594" customWidth="1"/>
    <col min="11007" max="11008" width="0" style="594" hidden="1" customWidth="1"/>
    <col min="11009" max="11009" width="10.5703125" style="594" customWidth="1"/>
    <col min="11010" max="11013" width="0" style="594" hidden="1" customWidth="1"/>
    <col min="11014" max="11014" width="11.28515625" style="594" customWidth="1"/>
    <col min="11015" max="11074" width="0" style="594" hidden="1" customWidth="1"/>
    <col min="11075" max="11075" width="12.140625" style="594" customWidth="1"/>
    <col min="11076" max="11076" width="12.28515625" style="594" customWidth="1"/>
    <col min="11077" max="11077" width="11.5703125" style="594" customWidth="1"/>
    <col min="11078" max="11246" width="9.140625" style="594"/>
    <col min="11247" max="11247" width="23" style="594" customWidth="1"/>
    <col min="11248" max="11248" width="68.42578125" style="594" customWidth="1"/>
    <col min="11249" max="11252" width="0" style="594" hidden="1" customWidth="1"/>
    <col min="11253" max="11253" width="13.140625" style="594" customWidth="1"/>
    <col min="11254" max="11255" width="11.140625" style="594" customWidth="1"/>
    <col min="11256" max="11256" width="11.5703125" style="594" customWidth="1"/>
    <col min="11257" max="11258" width="0" style="594" hidden="1" customWidth="1"/>
    <col min="11259" max="11261" width="11.140625" style="594" customWidth="1"/>
    <col min="11262" max="11262" width="11.42578125" style="594" customWidth="1"/>
    <col min="11263" max="11264" width="0" style="594" hidden="1" customWidth="1"/>
    <col min="11265" max="11265" width="10.5703125" style="594" customWidth="1"/>
    <col min="11266" max="11269" width="0" style="594" hidden="1" customWidth="1"/>
    <col min="11270" max="11270" width="11.28515625" style="594" customWidth="1"/>
    <col min="11271" max="11330" width="0" style="594" hidden="1" customWidth="1"/>
    <col min="11331" max="11331" width="12.140625" style="594" customWidth="1"/>
    <col min="11332" max="11332" width="12.28515625" style="594" customWidth="1"/>
    <col min="11333" max="11333" width="11.5703125" style="594" customWidth="1"/>
    <col min="11334" max="11502" width="9.140625" style="594"/>
    <col min="11503" max="11503" width="23" style="594" customWidth="1"/>
    <col min="11504" max="11504" width="68.42578125" style="594" customWidth="1"/>
    <col min="11505" max="11508" width="0" style="594" hidden="1" customWidth="1"/>
    <col min="11509" max="11509" width="13.140625" style="594" customWidth="1"/>
    <col min="11510" max="11511" width="11.140625" style="594" customWidth="1"/>
    <col min="11512" max="11512" width="11.5703125" style="594" customWidth="1"/>
    <col min="11513" max="11514" width="0" style="594" hidden="1" customWidth="1"/>
    <col min="11515" max="11517" width="11.140625" style="594" customWidth="1"/>
    <col min="11518" max="11518" width="11.42578125" style="594" customWidth="1"/>
    <col min="11519" max="11520" width="0" style="594" hidden="1" customWidth="1"/>
    <col min="11521" max="11521" width="10.5703125" style="594" customWidth="1"/>
    <col min="11522" max="11525" width="0" style="594" hidden="1" customWidth="1"/>
    <col min="11526" max="11526" width="11.28515625" style="594" customWidth="1"/>
    <col min="11527" max="11586" width="0" style="594" hidden="1" customWidth="1"/>
    <col min="11587" max="11587" width="12.140625" style="594" customWidth="1"/>
    <col min="11588" max="11588" width="12.28515625" style="594" customWidth="1"/>
    <col min="11589" max="11589" width="11.5703125" style="594" customWidth="1"/>
    <col min="11590" max="11758" width="9.140625" style="594"/>
    <col min="11759" max="11759" width="23" style="594" customWidth="1"/>
    <col min="11760" max="11760" width="68.42578125" style="594" customWidth="1"/>
    <col min="11761" max="11764" width="0" style="594" hidden="1" customWidth="1"/>
    <col min="11765" max="11765" width="13.140625" style="594" customWidth="1"/>
    <col min="11766" max="11767" width="11.140625" style="594" customWidth="1"/>
    <col min="11768" max="11768" width="11.5703125" style="594" customWidth="1"/>
    <col min="11769" max="11770" width="0" style="594" hidden="1" customWidth="1"/>
    <col min="11771" max="11773" width="11.140625" style="594" customWidth="1"/>
    <col min="11774" max="11774" width="11.42578125" style="594" customWidth="1"/>
    <col min="11775" max="11776" width="0" style="594" hidden="1" customWidth="1"/>
    <col min="11777" max="11777" width="10.5703125" style="594" customWidth="1"/>
    <col min="11778" max="11781" width="0" style="594" hidden="1" customWidth="1"/>
    <col min="11782" max="11782" width="11.28515625" style="594" customWidth="1"/>
    <col min="11783" max="11842" width="0" style="594" hidden="1" customWidth="1"/>
    <col min="11843" max="11843" width="12.140625" style="594" customWidth="1"/>
    <col min="11844" max="11844" width="12.28515625" style="594" customWidth="1"/>
    <col min="11845" max="11845" width="11.5703125" style="594" customWidth="1"/>
    <col min="11846" max="12014" width="9.140625" style="594"/>
    <col min="12015" max="12015" width="23" style="594" customWidth="1"/>
    <col min="12016" max="12016" width="68.42578125" style="594" customWidth="1"/>
    <col min="12017" max="12020" width="0" style="594" hidden="1" customWidth="1"/>
    <col min="12021" max="12021" width="13.140625" style="594" customWidth="1"/>
    <col min="12022" max="12023" width="11.140625" style="594" customWidth="1"/>
    <col min="12024" max="12024" width="11.5703125" style="594" customWidth="1"/>
    <col min="12025" max="12026" width="0" style="594" hidden="1" customWidth="1"/>
    <col min="12027" max="12029" width="11.140625" style="594" customWidth="1"/>
    <col min="12030" max="12030" width="11.42578125" style="594" customWidth="1"/>
    <col min="12031" max="12032" width="0" style="594" hidden="1" customWidth="1"/>
    <col min="12033" max="12033" width="10.5703125" style="594" customWidth="1"/>
    <col min="12034" max="12037" width="0" style="594" hidden="1" customWidth="1"/>
    <col min="12038" max="12038" width="11.28515625" style="594" customWidth="1"/>
    <col min="12039" max="12098" width="0" style="594" hidden="1" customWidth="1"/>
    <col min="12099" max="12099" width="12.140625" style="594" customWidth="1"/>
    <col min="12100" max="12100" width="12.28515625" style="594" customWidth="1"/>
    <col min="12101" max="12101" width="11.5703125" style="594" customWidth="1"/>
    <col min="12102" max="12270" width="9.140625" style="594"/>
    <col min="12271" max="12271" width="23" style="594" customWidth="1"/>
    <col min="12272" max="12272" width="68.42578125" style="594" customWidth="1"/>
    <col min="12273" max="12276" width="0" style="594" hidden="1" customWidth="1"/>
    <col min="12277" max="12277" width="13.140625" style="594" customWidth="1"/>
    <col min="12278" max="12279" width="11.140625" style="594" customWidth="1"/>
    <col min="12280" max="12280" width="11.5703125" style="594" customWidth="1"/>
    <col min="12281" max="12282" width="0" style="594" hidden="1" customWidth="1"/>
    <col min="12283" max="12285" width="11.140625" style="594" customWidth="1"/>
    <col min="12286" max="12286" width="11.42578125" style="594" customWidth="1"/>
    <col min="12287" max="12288" width="0" style="594" hidden="1" customWidth="1"/>
    <col min="12289" max="12289" width="10.5703125" style="594" customWidth="1"/>
    <col min="12290" max="12293" width="0" style="594" hidden="1" customWidth="1"/>
    <col min="12294" max="12294" width="11.28515625" style="594" customWidth="1"/>
    <col min="12295" max="12354" width="0" style="594" hidden="1" customWidth="1"/>
    <col min="12355" max="12355" width="12.140625" style="594" customWidth="1"/>
    <col min="12356" max="12356" width="12.28515625" style="594" customWidth="1"/>
    <col min="12357" max="12357" width="11.5703125" style="594" customWidth="1"/>
    <col min="12358" max="12526" width="9.140625" style="594"/>
    <col min="12527" max="12527" width="23" style="594" customWidth="1"/>
    <col min="12528" max="12528" width="68.42578125" style="594" customWidth="1"/>
    <col min="12529" max="12532" width="0" style="594" hidden="1" customWidth="1"/>
    <col min="12533" max="12533" width="13.140625" style="594" customWidth="1"/>
    <col min="12534" max="12535" width="11.140625" style="594" customWidth="1"/>
    <col min="12536" max="12536" width="11.5703125" style="594" customWidth="1"/>
    <col min="12537" max="12538" width="0" style="594" hidden="1" customWidth="1"/>
    <col min="12539" max="12541" width="11.140625" style="594" customWidth="1"/>
    <col min="12542" max="12542" width="11.42578125" style="594" customWidth="1"/>
    <col min="12543" max="12544" width="0" style="594" hidden="1" customWidth="1"/>
    <col min="12545" max="12545" width="10.5703125" style="594" customWidth="1"/>
    <col min="12546" max="12549" width="0" style="594" hidden="1" customWidth="1"/>
    <col min="12550" max="12550" width="11.28515625" style="594" customWidth="1"/>
    <col min="12551" max="12610" width="0" style="594" hidden="1" customWidth="1"/>
    <col min="12611" max="12611" width="12.140625" style="594" customWidth="1"/>
    <col min="12612" max="12612" width="12.28515625" style="594" customWidth="1"/>
    <col min="12613" max="12613" width="11.5703125" style="594" customWidth="1"/>
    <col min="12614" max="12782" width="9.140625" style="594"/>
    <col min="12783" max="12783" width="23" style="594" customWidth="1"/>
    <col min="12784" max="12784" width="68.42578125" style="594" customWidth="1"/>
    <col min="12785" max="12788" width="0" style="594" hidden="1" customWidth="1"/>
    <col min="12789" max="12789" width="13.140625" style="594" customWidth="1"/>
    <col min="12790" max="12791" width="11.140625" style="594" customWidth="1"/>
    <col min="12792" max="12792" width="11.5703125" style="594" customWidth="1"/>
    <col min="12793" max="12794" width="0" style="594" hidden="1" customWidth="1"/>
    <col min="12795" max="12797" width="11.140625" style="594" customWidth="1"/>
    <col min="12798" max="12798" width="11.42578125" style="594" customWidth="1"/>
    <col min="12799" max="12800" width="0" style="594" hidden="1" customWidth="1"/>
    <col min="12801" max="12801" width="10.5703125" style="594" customWidth="1"/>
    <col min="12802" max="12805" width="0" style="594" hidden="1" customWidth="1"/>
    <col min="12806" max="12806" width="11.28515625" style="594" customWidth="1"/>
    <col min="12807" max="12866" width="0" style="594" hidden="1" customWidth="1"/>
    <col min="12867" max="12867" width="12.140625" style="594" customWidth="1"/>
    <col min="12868" max="12868" width="12.28515625" style="594" customWidth="1"/>
    <col min="12869" max="12869" width="11.5703125" style="594" customWidth="1"/>
    <col min="12870" max="13038" width="9.140625" style="594"/>
    <col min="13039" max="13039" width="23" style="594" customWidth="1"/>
    <col min="13040" max="13040" width="68.42578125" style="594" customWidth="1"/>
    <col min="13041" max="13044" width="0" style="594" hidden="1" customWidth="1"/>
    <col min="13045" max="13045" width="13.140625" style="594" customWidth="1"/>
    <col min="13046" max="13047" width="11.140625" style="594" customWidth="1"/>
    <col min="13048" max="13048" width="11.5703125" style="594" customWidth="1"/>
    <col min="13049" max="13050" width="0" style="594" hidden="1" customWidth="1"/>
    <col min="13051" max="13053" width="11.140625" style="594" customWidth="1"/>
    <col min="13054" max="13054" width="11.42578125" style="594" customWidth="1"/>
    <col min="13055" max="13056" width="0" style="594" hidden="1" customWidth="1"/>
    <col min="13057" max="13057" width="10.5703125" style="594" customWidth="1"/>
    <col min="13058" max="13061" width="0" style="594" hidden="1" customWidth="1"/>
    <col min="13062" max="13062" width="11.28515625" style="594" customWidth="1"/>
    <col min="13063" max="13122" width="0" style="594" hidden="1" customWidth="1"/>
    <col min="13123" max="13123" width="12.140625" style="594" customWidth="1"/>
    <col min="13124" max="13124" width="12.28515625" style="594" customWidth="1"/>
    <col min="13125" max="13125" width="11.5703125" style="594" customWidth="1"/>
    <col min="13126" max="13294" width="9.140625" style="594"/>
    <col min="13295" max="13295" width="23" style="594" customWidth="1"/>
    <col min="13296" max="13296" width="68.42578125" style="594" customWidth="1"/>
    <col min="13297" max="13300" width="0" style="594" hidden="1" customWidth="1"/>
    <col min="13301" max="13301" width="13.140625" style="594" customWidth="1"/>
    <col min="13302" max="13303" width="11.140625" style="594" customWidth="1"/>
    <col min="13304" max="13304" width="11.5703125" style="594" customWidth="1"/>
    <col min="13305" max="13306" width="0" style="594" hidden="1" customWidth="1"/>
    <col min="13307" max="13309" width="11.140625" style="594" customWidth="1"/>
    <col min="13310" max="13310" width="11.42578125" style="594" customWidth="1"/>
    <col min="13311" max="13312" width="0" style="594" hidden="1" customWidth="1"/>
    <col min="13313" max="13313" width="10.5703125" style="594" customWidth="1"/>
    <col min="13314" max="13317" width="0" style="594" hidden="1" customWidth="1"/>
    <col min="13318" max="13318" width="11.28515625" style="594" customWidth="1"/>
    <col min="13319" max="13378" width="0" style="594" hidden="1" customWidth="1"/>
    <col min="13379" max="13379" width="12.140625" style="594" customWidth="1"/>
    <col min="13380" max="13380" width="12.28515625" style="594" customWidth="1"/>
    <col min="13381" max="13381" width="11.5703125" style="594" customWidth="1"/>
    <col min="13382" max="13550" width="9.140625" style="594"/>
    <col min="13551" max="13551" width="23" style="594" customWidth="1"/>
    <col min="13552" max="13552" width="68.42578125" style="594" customWidth="1"/>
    <col min="13553" max="13556" width="0" style="594" hidden="1" customWidth="1"/>
    <col min="13557" max="13557" width="13.140625" style="594" customWidth="1"/>
    <col min="13558" max="13559" width="11.140625" style="594" customWidth="1"/>
    <col min="13560" max="13560" width="11.5703125" style="594" customWidth="1"/>
    <col min="13561" max="13562" width="0" style="594" hidden="1" customWidth="1"/>
    <col min="13563" max="13565" width="11.140625" style="594" customWidth="1"/>
    <col min="13566" max="13566" width="11.42578125" style="594" customWidth="1"/>
    <col min="13567" max="13568" width="0" style="594" hidden="1" customWidth="1"/>
    <col min="13569" max="13569" width="10.5703125" style="594" customWidth="1"/>
    <col min="13570" max="13573" width="0" style="594" hidden="1" customWidth="1"/>
    <col min="13574" max="13574" width="11.28515625" style="594" customWidth="1"/>
    <col min="13575" max="13634" width="0" style="594" hidden="1" customWidth="1"/>
    <col min="13635" max="13635" width="12.140625" style="594" customWidth="1"/>
    <col min="13636" max="13636" width="12.28515625" style="594" customWidth="1"/>
    <col min="13637" max="13637" width="11.5703125" style="594" customWidth="1"/>
    <col min="13638" max="13806" width="9.140625" style="594"/>
    <col min="13807" max="13807" width="23" style="594" customWidth="1"/>
    <col min="13808" max="13808" width="68.42578125" style="594" customWidth="1"/>
    <col min="13809" max="13812" width="0" style="594" hidden="1" customWidth="1"/>
    <col min="13813" max="13813" width="13.140625" style="594" customWidth="1"/>
    <col min="13814" max="13815" width="11.140625" style="594" customWidth="1"/>
    <col min="13816" max="13816" width="11.5703125" style="594" customWidth="1"/>
    <col min="13817" max="13818" width="0" style="594" hidden="1" customWidth="1"/>
    <col min="13819" max="13821" width="11.140625" style="594" customWidth="1"/>
    <col min="13822" max="13822" width="11.42578125" style="594" customWidth="1"/>
    <col min="13823" max="13824" width="0" style="594" hidden="1" customWidth="1"/>
    <col min="13825" max="13825" width="10.5703125" style="594" customWidth="1"/>
    <col min="13826" max="13829" width="0" style="594" hidden="1" customWidth="1"/>
    <col min="13830" max="13830" width="11.28515625" style="594" customWidth="1"/>
    <col min="13831" max="13890" width="0" style="594" hidden="1" customWidth="1"/>
    <col min="13891" max="13891" width="12.140625" style="594" customWidth="1"/>
    <col min="13892" max="13892" width="12.28515625" style="594" customWidth="1"/>
    <col min="13893" max="13893" width="11.5703125" style="594" customWidth="1"/>
    <col min="13894" max="14062" width="9.140625" style="594"/>
    <col min="14063" max="14063" width="23" style="594" customWidth="1"/>
    <col min="14064" max="14064" width="68.42578125" style="594" customWidth="1"/>
    <col min="14065" max="14068" width="0" style="594" hidden="1" customWidth="1"/>
    <col min="14069" max="14069" width="13.140625" style="594" customWidth="1"/>
    <col min="14070" max="14071" width="11.140625" style="594" customWidth="1"/>
    <col min="14072" max="14072" width="11.5703125" style="594" customWidth="1"/>
    <col min="14073" max="14074" width="0" style="594" hidden="1" customWidth="1"/>
    <col min="14075" max="14077" width="11.140625" style="594" customWidth="1"/>
    <col min="14078" max="14078" width="11.42578125" style="594" customWidth="1"/>
    <col min="14079" max="14080" width="0" style="594" hidden="1" customWidth="1"/>
    <col min="14081" max="14081" width="10.5703125" style="594" customWidth="1"/>
    <col min="14082" max="14085" width="0" style="594" hidden="1" customWidth="1"/>
    <col min="14086" max="14086" width="11.28515625" style="594" customWidth="1"/>
    <col min="14087" max="14146" width="0" style="594" hidden="1" customWidth="1"/>
    <col min="14147" max="14147" width="12.140625" style="594" customWidth="1"/>
    <col min="14148" max="14148" width="12.28515625" style="594" customWidth="1"/>
    <col min="14149" max="14149" width="11.5703125" style="594" customWidth="1"/>
    <col min="14150" max="14318" width="9.140625" style="594"/>
    <col min="14319" max="14319" width="23" style="594" customWidth="1"/>
    <col min="14320" max="14320" width="68.42578125" style="594" customWidth="1"/>
    <col min="14321" max="14324" width="0" style="594" hidden="1" customWidth="1"/>
    <col min="14325" max="14325" width="13.140625" style="594" customWidth="1"/>
    <col min="14326" max="14327" width="11.140625" style="594" customWidth="1"/>
    <col min="14328" max="14328" width="11.5703125" style="594" customWidth="1"/>
    <col min="14329" max="14330" width="0" style="594" hidden="1" customWidth="1"/>
    <col min="14331" max="14333" width="11.140625" style="594" customWidth="1"/>
    <col min="14334" max="14334" width="11.42578125" style="594" customWidth="1"/>
    <col min="14335" max="14336" width="0" style="594" hidden="1" customWidth="1"/>
    <col min="14337" max="14337" width="10.5703125" style="594" customWidth="1"/>
    <col min="14338" max="14341" width="0" style="594" hidden="1" customWidth="1"/>
    <col min="14342" max="14342" width="11.28515625" style="594" customWidth="1"/>
    <col min="14343" max="14402" width="0" style="594" hidden="1" customWidth="1"/>
    <col min="14403" max="14403" width="12.140625" style="594" customWidth="1"/>
    <col min="14404" max="14404" width="12.28515625" style="594" customWidth="1"/>
    <col min="14405" max="14405" width="11.5703125" style="594" customWidth="1"/>
    <col min="14406" max="14574" width="9.140625" style="594"/>
    <col min="14575" max="14575" width="23" style="594" customWidth="1"/>
    <col min="14576" max="14576" width="68.42578125" style="594" customWidth="1"/>
    <col min="14577" max="14580" width="0" style="594" hidden="1" customWidth="1"/>
    <col min="14581" max="14581" width="13.140625" style="594" customWidth="1"/>
    <col min="14582" max="14583" width="11.140625" style="594" customWidth="1"/>
    <col min="14584" max="14584" width="11.5703125" style="594" customWidth="1"/>
    <col min="14585" max="14586" width="0" style="594" hidden="1" customWidth="1"/>
    <col min="14587" max="14589" width="11.140625" style="594" customWidth="1"/>
    <col min="14590" max="14590" width="11.42578125" style="594" customWidth="1"/>
    <col min="14591" max="14592" width="0" style="594" hidden="1" customWidth="1"/>
    <col min="14593" max="14593" width="10.5703125" style="594" customWidth="1"/>
    <col min="14594" max="14597" width="0" style="594" hidden="1" customWidth="1"/>
    <col min="14598" max="14598" width="11.28515625" style="594" customWidth="1"/>
    <col min="14599" max="14658" width="0" style="594" hidden="1" customWidth="1"/>
    <col min="14659" max="14659" width="12.140625" style="594" customWidth="1"/>
    <col min="14660" max="14660" width="12.28515625" style="594" customWidth="1"/>
    <col min="14661" max="14661" width="11.5703125" style="594" customWidth="1"/>
    <col min="14662" max="14830" width="9.140625" style="594"/>
    <col min="14831" max="14831" width="23" style="594" customWidth="1"/>
    <col min="14832" max="14832" width="68.42578125" style="594" customWidth="1"/>
    <col min="14833" max="14836" width="0" style="594" hidden="1" customWidth="1"/>
    <col min="14837" max="14837" width="13.140625" style="594" customWidth="1"/>
    <col min="14838" max="14839" width="11.140625" style="594" customWidth="1"/>
    <col min="14840" max="14840" width="11.5703125" style="594" customWidth="1"/>
    <col min="14841" max="14842" width="0" style="594" hidden="1" customWidth="1"/>
    <col min="14843" max="14845" width="11.140625" style="594" customWidth="1"/>
    <col min="14846" max="14846" width="11.42578125" style="594" customWidth="1"/>
    <col min="14847" max="14848" width="0" style="594" hidden="1" customWidth="1"/>
    <col min="14849" max="14849" width="10.5703125" style="594" customWidth="1"/>
    <col min="14850" max="14853" width="0" style="594" hidden="1" customWidth="1"/>
    <col min="14854" max="14854" width="11.28515625" style="594" customWidth="1"/>
    <col min="14855" max="14914" width="0" style="594" hidden="1" customWidth="1"/>
    <col min="14915" max="14915" width="12.140625" style="594" customWidth="1"/>
    <col min="14916" max="14916" width="12.28515625" style="594" customWidth="1"/>
    <col min="14917" max="14917" width="11.5703125" style="594" customWidth="1"/>
    <col min="14918" max="15086" width="9.140625" style="594"/>
    <col min="15087" max="15087" width="23" style="594" customWidth="1"/>
    <col min="15088" max="15088" width="68.42578125" style="594" customWidth="1"/>
    <col min="15089" max="15092" width="0" style="594" hidden="1" customWidth="1"/>
    <col min="15093" max="15093" width="13.140625" style="594" customWidth="1"/>
    <col min="15094" max="15095" width="11.140625" style="594" customWidth="1"/>
    <col min="15096" max="15096" width="11.5703125" style="594" customWidth="1"/>
    <col min="15097" max="15098" width="0" style="594" hidden="1" customWidth="1"/>
    <col min="15099" max="15101" width="11.140625" style="594" customWidth="1"/>
    <col min="15102" max="15102" width="11.42578125" style="594" customWidth="1"/>
    <col min="15103" max="15104" width="0" style="594" hidden="1" customWidth="1"/>
    <col min="15105" max="15105" width="10.5703125" style="594" customWidth="1"/>
    <col min="15106" max="15109" width="0" style="594" hidden="1" customWidth="1"/>
    <col min="15110" max="15110" width="11.28515625" style="594" customWidth="1"/>
    <col min="15111" max="15170" width="0" style="594" hidden="1" customWidth="1"/>
    <col min="15171" max="15171" width="12.140625" style="594" customWidth="1"/>
    <col min="15172" max="15172" width="12.28515625" style="594" customWidth="1"/>
    <col min="15173" max="15173" width="11.5703125" style="594" customWidth="1"/>
    <col min="15174" max="15342" width="9.140625" style="594"/>
    <col min="15343" max="15343" width="23" style="594" customWidth="1"/>
    <col min="15344" max="15344" width="68.42578125" style="594" customWidth="1"/>
    <col min="15345" max="15348" width="0" style="594" hidden="1" customWidth="1"/>
    <col min="15349" max="15349" width="13.140625" style="594" customWidth="1"/>
    <col min="15350" max="15351" width="11.140625" style="594" customWidth="1"/>
    <col min="15352" max="15352" width="11.5703125" style="594" customWidth="1"/>
    <col min="15353" max="15354" width="0" style="594" hidden="1" customWidth="1"/>
    <col min="15355" max="15357" width="11.140625" style="594" customWidth="1"/>
    <col min="15358" max="15358" width="11.42578125" style="594" customWidth="1"/>
    <col min="15359" max="15360" width="0" style="594" hidden="1" customWidth="1"/>
    <col min="15361" max="15361" width="10.5703125" style="594" customWidth="1"/>
    <col min="15362" max="15365" width="0" style="594" hidden="1" customWidth="1"/>
    <col min="15366" max="15366" width="11.28515625" style="594" customWidth="1"/>
    <col min="15367" max="15426" width="0" style="594" hidden="1" customWidth="1"/>
    <col min="15427" max="15427" width="12.140625" style="594" customWidth="1"/>
    <col min="15428" max="15428" width="12.28515625" style="594" customWidth="1"/>
    <col min="15429" max="15429" width="11.5703125" style="594" customWidth="1"/>
    <col min="15430" max="15598" width="9.140625" style="594"/>
    <col min="15599" max="15599" width="23" style="594" customWidth="1"/>
    <col min="15600" max="15600" width="68.42578125" style="594" customWidth="1"/>
    <col min="15601" max="15604" width="0" style="594" hidden="1" customWidth="1"/>
    <col min="15605" max="15605" width="13.140625" style="594" customWidth="1"/>
    <col min="15606" max="15607" width="11.140625" style="594" customWidth="1"/>
    <col min="15608" max="15608" width="11.5703125" style="594" customWidth="1"/>
    <col min="15609" max="15610" width="0" style="594" hidden="1" customWidth="1"/>
    <col min="15611" max="15613" width="11.140625" style="594" customWidth="1"/>
    <col min="15614" max="15614" width="11.42578125" style="594" customWidth="1"/>
    <col min="15615" max="15616" width="0" style="594" hidden="1" customWidth="1"/>
    <col min="15617" max="15617" width="10.5703125" style="594" customWidth="1"/>
    <col min="15618" max="15621" width="0" style="594" hidden="1" customWidth="1"/>
    <col min="15622" max="15622" width="11.28515625" style="594" customWidth="1"/>
    <col min="15623" max="15682" width="0" style="594" hidden="1" customWidth="1"/>
    <col min="15683" max="15683" width="12.140625" style="594" customWidth="1"/>
    <col min="15684" max="15684" width="12.28515625" style="594" customWidth="1"/>
    <col min="15685" max="15685" width="11.5703125" style="594" customWidth="1"/>
    <col min="15686" max="15854" width="9.140625" style="594"/>
    <col min="15855" max="15855" width="23" style="594" customWidth="1"/>
    <col min="15856" max="15856" width="68.42578125" style="594" customWidth="1"/>
    <col min="15857" max="15860" width="0" style="594" hidden="1" customWidth="1"/>
    <col min="15861" max="15861" width="13.140625" style="594" customWidth="1"/>
    <col min="15862" max="15863" width="11.140625" style="594" customWidth="1"/>
    <col min="15864" max="15864" width="11.5703125" style="594" customWidth="1"/>
    <col min="15865" max="15866" width="0" style="594" hidden="1" customWidth="1"/>
    <col min="15867" max="15869" width="11.140625" style="594" customWidth="1"/>
    <col min="15870" max="15870" width="11.42578125" style="594" customWidth="1"/>
    <col min="15871" max="15872" width="0" style="594" hidden="1" customWidth="1"/>
    <col min="15873" max="15873" width="10.5703125" style="594" customWidth="1"/>
    <col min="15874" max="15877" width="0" style="594" hidden="1" customWidth="1"/>
    <col min="15878" max="15878" width="11.28515625" style="594" customWidth="1"/>
    <col min="15879" max="15938" width="0" style="594" hidden="1" customWidth="1"/>
    <col min="15939" max="15939" width="12.140625" style="594" customWidth="1"/>
    <col min="15940" max="15940" width="12.28515625" style="594" customWidth="1"/>
    <col min="15941" max="15941" width="11.5703125" style="594" customWidth="1"/>
    <col min="15942" max="16110" width="9.140625" style="594"/>
    <col min="16111" max="16111" width="23" style="594" customWidth="1"/>
    <col min="16112" max="16112" width="68.42578125" style="594" customWidth="1"/>
    <col min="16113" max="16116" width="0" style="594" hidden="1" customWidth="1"/>
    <col min="16117" max="16117" width="13.140625" style="594" customWidth="1"/>
    <col min="16118" max="16119" width="11.140625" style="594" customWidth="1"/>
    <col min="16120" max="16120" width="11.5703125" style="594" customWidth="1"/>
    <col min="16121" max="16122" width="0" style="594" hidden="1" customWidth="1"/>
    <col min="16123" max="16125" width="11.140625" style="594" customWidth="1"/>
    <col min="16126" max="16126" width="11.42578125" style="594" customWidth="1"/>
    <col min="16127" max="16128" width="0" style="594" hidden="1" customWidth="1"/>
    <col min="16129" max="16129" width="10.5703125" style="594" customWidth="1"/>
    <col min="16130" max="16133" width="0" style="594" hidden="1" customWidth="1"/>
    <col min="16134" max="16134" width="11.28515625" style="594" customWidth="1"/>
    <col min="16135" max="16194" width="0" style="594" hidden="1" customWidth="1"/>
    <col min="16195" max="16195" width="12.140625" style="594" customWidth="1"/>
    <col min="16196" max="16196" width="12.28515625" style="594" customWidth="1"/>
    <col min="16197" max="16197" width="11.5703125" style="594" customWidth="1"/>
    <col min="16198" max="16384" width="9.140625" style="594"/>
  </cols>
  <sheetData>
    <row r="1" spans="2:71" ht="18" customHeight="1" x14ac:dyDescent="0.25">
      <c r="B1" s="593" t="s">
        <v>0</v>
      </c>
      <c r="C1" s="593"/>
      <c r="D1" s="593"/>
      <c r="E1" s="593"/>
      <c r="F1" s="593"/>
      <c r="G1" s="593"/>
      <c r="H1" s="593"/>
      <c r="I1" s="1042" t="s">
        <v>434</v>
      </c>
      <c r="J1" s="1042"/>
      <c r="K1" s="1042"/>
      <c r="L1" s="593"/>
      <c r="M1" s="593"/>
      <c r="N1" s="593"/>
      <c r="O1" s="593"/>
      <c r="P1" s="593"/>
      <c r="Q1" s="593"/>
      <c r="R1" s="593"/>
      <c r="S1" s="593"/>
      <c r="T1" s="593"/>
      <c r="U1" s="593"/>
      <c r="V1" s="593"/>
      <c r="W1" s="593"/>
      <c r="X1" s="593"/>
      <c r="Y1" s="593"/>
      <c r="Z1" s="593"/>
      <c r="AA1" s="593"/>
      <c r="AB1" s="593"/>
      <c r="AC1" s="593"/>
      <c r="AD1" s="593"/>
      <c r="AE1" s="593"/>
      <c r="AF1" s="593"/>
      <c r="AG1" s="593"/>
      <c r="AH1" s="593"/>
      <c r="AI1" s="593"/>
      <c r="AJ1" s="593"/>
      <c r="AK1" s="593"/>
      <c r="AL1" s="593"/>
      <c r="AM1" s="593"/>
      <c r="AN1" s="593"/>
      <c r="AO1" s="593"/>
      <c r="AP1" s="593"/>
      <c r="AQ1" s="593"/>
      <c r="AR1" s="593"/>
      <c r="AS1" s="593"/>
      <c r="AT1" s="593"/>
      <c r="AU1" s="593"/>
      <c r="AV1" s="593"/>
      <c r="AW1" s="593"/>
      <c r="AX1" s="593"/>
      <c r="AY1" s="593"/>
      <c r="AZ1" s="593"/>
      <c r="BA1" s="593"/>
      <c r="BB1" s="593"/>
      <c r="BC1" s="593"/>
      <c r="BD1" s="593"/>
      <c r="BE1" s="593"/>
      <c r="BF1" s="593"/>
      <c r="BG1" s="593"/>
      <c r="BH1" s="593"/>
      <c r="BI1" s="593"/>
      <c r="BJ1" s="593"/>
      <c r="BK1" s="593"/>
      <c r="BL1" s="593"/>
      <c r="BM1" s="593"/>
      <c r="BN1" s="593"/>
      <c r="BO1" s="593"/>
      <c r="BP1" s="593"/>
      <c r="BQ1" s="593"/>
      <c r="BR1" s="593"/>
      <c r="BS1" s="593"/>
    </row>
    <row r="2" spans="2:71" ht="18" customHeight="1" x14ac:dyDescent="0.25">
      <c r="B2" s="593"/>
      <c r="C2" s="593"/>
      <c r="D2" s="593"/>
      <c r="E2" s="593"/>
      <c r="F2" s="593"/>
      <c r="G2" s="593"/>
      <c r="H2" s="593"/>
      <c r="I2" s="593"/>
      <c r="J2" s="593"/>
      <c r="K2" s="593"/>
      <c r="L2" s="593"/>
      <c r="M2" s="593"/>
      <c r="N2" s="593"/>
      <c r="O2" s="593"/>
      <c r="P2" s="593"/>
      <c r="Q2" s="593"/>
      <c r="R2" s="593"/>
      <c r="S2" s="593"/>
      <c r="T2" s="593"/>
      <c r="U2" s="593"/>
      <c r="V2" s="593"/>
      <c r="W2" s="593"/>
      <c r="X2" s="593"/>
      <c r="Y2" s="593"/>
      <c r="Z2" s="593"/>
      <c r="AA2" s="593"/>
      <c r="AB2" s="593"/>
      <c r="AC2" s="593"/>
      <c r="AD2" s="593"/>
      <c r="AE2" s="593"/>
      <c r="AF2" s="593"/>
      <c r="AG2" s="593"/>
      <c r="AH2" s="593"/>
      <c r="AI2" s="593"/>
      <c r="AJ2" s="593"/>
      <c r="AK2" s="593"/>
      <c r="AL2" s="593"/>
      <c r="AM2" s="593"/>
      <c r="AN2" s="593"/>
      <c r="AO2" s="593"/>
      <c r="AP2" s="593"/>
      <c r="AQ2" s="593"/>
      <c r="AR2" s="593"/>
      <c r="AS2" s="593"/>
      <c r="AT2" s="593"/>
      <c r="AU2" s="593"/>
      <c r="AV2" s="593"/>
      <c r="AW2" s="593"/>
      <c r="AX2" s="593"/>
      <c r="AY2" s="593"/>
      <c r="AZ2" s="593"/>
      <c r="BA2" s="593"/>
      <c r="BB2" s="593"/>
      <c r="BC2" s="593"/>
      <c r="BD2" s="593"/>
      <c r="BE2" s="593"/>
      <c r="BF2" s="593"/>
      <c r="BG2" s="593"/>
      <c r="BH2" s="593"/>
      <c r="BI2" s="593"/>
      <c r="BJ2" s="593"/>
      <c r="BK2" s="593"/>
      <c r="BL2" s="593"/>
      <c r="BM2" s="593"/>
      <c r="BN2" s="593"/>
      <c r="BO2" s="593"/>
      <c r="BP2" s="593"/>
      <c r="BQ2" s="593"/>
      <c r="BR2" s="593"/>
      <c r="BS2" s="593"/>
    </row>
    <row r="3" spans="2:71" ht="13.5" customHeight="1" x14ac:dyDescent="0.25">
      <c r="B3" s="593"/>
      <c r="C3" s="593"/>
      <c r="D3" s="593"/>
      <c r="E3" s="593"/>
      <c r="F3" s="593"/>
      <c r="G3" s="593"/>
      <c r="H3" s="593"/>
      <c r="I3" s="593"/>
      <c r="L3" s="593"/>
      <c r="M3" s="593"/>
      <c r="N3" s="593"/>
      <c r="O3" s="593"/>
      <c r="P3" s="593"/>
      <c r="Q3" s="593"/>
      <c r="R3" s="593"/>
      <c r="S3" s="593"/>
      <c r="T3" s="593"/>
      <c r="U3" s="593"/>
      <c r="V3" s="593"/>
      <c r="W3" s="593"/>
      <c r="X3" s="593"/>
      <c r="Y3" s="593"/>
      <c r="Z3" s="593"/>
      <c r="AA3" s="593"/>
      <c r="AB3" s="593"/>
      <c r="AC3" s="593"/>
      <c r="AD3" s="593"/>
      <c r="AE3" s="593"/>
      <c r="AF3" s="593"/>
      <c r="AG3" s="593"/>
      <c r="AH3" s="593"/>
      <c r="AI3" s="593"/>
      <c r="AJ3" s="593"/>
      <c r="AK3" s="593"/>
      <c r="AL3" s="593"/>
      <c r="AM3" s="593"/>
      <c r="AN3" s="593"/>
      <c r="AO3" s="593"/>
      <c r="AP3" s="593"/>
      <c r="AQ3" s="593"/>
      <c r="AR3" s="593"/>
      <c r="AS3" s="593"/>
      <c r="AT3" s="593"/>
      <c r="AU3" s="593"/>
      <c r="AV3" s="593"/>
      <c r="AW3" s="593"/>
      <c r="AX3" s="593"/>
      <c r="AY3" s="593"/>
      <c r="AZ3" s="593"/>
      <c r="BA3" s="593"/>
      <c r="BB3" s="593"/>
      <c r="BC3" s="593"/>
      <c r="BD3" s="593"/>
      <c r="BE3" s="593"/>
      <c r="BF3" s="593"/>
      <c r="BG3" s="593"/>
      <c r="BH3" s="593"/>
      <c r="BI3" s="593"/>
      <c r="BJ3" s="593"/>
      <c r="BK3" s="593"/>
      <c r="BL3" s="593"/>
      <c r="BM3" s="593"/>
      <c r="BN3" s="593"/>
      <c r="BO3" s="593"/>
      <c r="BP3" s="593"/>
      <c r="BQ3" s="593"/>
      <c r="BR3" s="593"/>
      <c r="BS3" s="593"/>
    </row>
    <row r="4" spans="2:71" ht="18.75" x14ac:dyDescent="0.3">
      <c r="B4" s="1043" t="s">
        <v>524</v>
      </c>
      <c r="C4" s="1043"/>
      <c r="D4" s="1043"/>
      <c r="E4" s="1043"/>
      <c r="F4" s="1043"/>
      <c r="G4" s="1043"/>
      <c r="H4" s="1043"/>
      <c r="I4" s="1043"/>
      <c r="J4" s="1043"/>
      <c r="K4" s="1043"/>
      <c r="L4" s="593"/>
      <c r="M4" s="593"/>
      <c r="N4" s="593"/>
      <c r="O4" s="593"/>
      <c r="P4" s="593"/>
      <c r="Q4" s="593"/>
      <c r="R4" s="593"/>
      <c r="S4" s="593"/>
      <c r="T4" s="593"/>
      <c r="U4" s="593"/>
      <c r="V4" s="593"/>
      <c r="W4" s="593"/>
      <c r="X4" s="593"/>
      <c r="Y4" s="593"/>
      <c r="Z4" s="593"/>
      <c r="AA4" s="593"/>
      <c r="AB4" s="593"/>
      <c r="AC4" s="593"/>
      <c r="AD4" s="593"/>
      <c r="AE4" s="593"/>
      <c r="AF4" s="593"/>
      <c r="AG4" s="593"/>
      <c r="AH4" s="593"/>
      <c r="AI4" s="593"/>
      <c r="AJ4" s="593"/>
      <c r="AK4" s="593"/>
      <c r="AL4" s="593"/>
      <c r="AM4" s="593"/>
      <c r="AN4" s="593"/>
      <c r="AO4" s="593"/>
      <c r="AP4" s="593"/>
      <c r="AQ4" s="593"/>
      <c r="AR4" s="593"/>
      <c r="AS4" s="593"/>
      <c r="AT4" s="593"/>
      <c r="AU4" s="593"/>
      <c r="AV4" s="593"/>
      <c r="AW4" s="593"/>
      <c r="AX4" s="593"/>
      <c r="AY4" s="593"/>
      <c r="AZ4" s="593"/>
      <c r="BA4" s="593"/>
      <c r="BB4" s="593"/>
      <c r="BC4" s="593"/>
      <c r="BD4" s="593"/>
      <c r="BE4" s="593"/>
      <c r="BF4" s="593"/>
      <c r="BG4" s="593"/>
      <c r="BH4" s="593"/>
      <c r="BI4" s="593"/>
      <c r="BJ4" s="593"/>
      <c r="BK4" s="593"/>
      <c r="BL4" s="593"/>
      <c r="BM4" s="593"/>
      <c r="BN4" s="593"/>
      <c r="BO4" s="593"/>
      <c r="BP4" s="593"/>
      <c r="BQ4" s="593"/>
      <c r="BR4" s="593"/>
      <c r="BS4" s="593"/>
    </row>
    <row r="5" spans="2:71" ht="18.75" x14ac:dyDescent="0.3">
      <c r="B5" s="595"/>
      <c r="C5" s="596"/>
      <c r="E5" s="596"/>
      <c r="F5" s="596"/>
      <c r="G5" s="597"/>
      <c r="H5" s="597"/>
      <c r="I5" s="597"/>
      <c r="J5" s="597"/>
      <c r="K5" s="597"/>
      <c r="L5" s="593"/>
      <c r="M5" s="593"/>
      <c r="N5" s="593"/>
      <c r="O5" s="593"/>
      <c r="P5" s="593"/>
      <c r="Q5" s="593"/>
      <c r="R5" s="593"/>
      <c r="S5" s="593"/>
      <c r="T5" s="593"/>
      <c r="U5" s="593"/>
      <c r="V5" s="593"/>
      <c r="W5" s="593"/>
      <c r="X5" s="593"/>
      <c r="Y5" s="593"/>
      <c r="Z5" s="593"/>
      <c r="AA5" s="593"/>
      <c r="AB5" s="593"/>
      <c r="AC5" s="593"/>
      <c r="AD5" s="593"/>
      <c r="AE5" s="593"/>
      <c r="AF5" s="593"/>
      <c r="AG5" s="593"/>
      <c r="AH5" s="593"/>
      <c r="AI5" s="593"/>
      <c r="AJ5" s="593"/>
      <c r="AK5" s="593"/>
      <c r="AL5" s="593"/>
      <c r="AM5" s="593"/>
      <c r="AN5" s="593"/>
      <c r="AO5" s="593"/>
      <c r="AP5" s="593"/>
      <c r="AQ5" s="593"/>
      <c r="AR5" s="593"/>
      <c r="AS5" s="593"/>
      <c r="AT5" s="593"/>
      <c r="AU5" s="593"/>
      <c r="AV5" s="593"/>
      <c r="AW5" s="593"/>
      <c r="AX5" s="593"/>
      <c r="AY5" s="593"/>
      <c r="AZ5" s="593"/>
      <c r="BA5" s="593"/>
      <c r="BB5" s="593"/>
      <c r="BC5" s="593"/>
      <c r="BD5" s="593"/>
      <c r="BE5" s="593"/>
      <c r="BF5" s="593"/>
      <c r="BG5" s="593"/>
      <c r="BH5" s="593"/>
      <c r="BI5" s="593"/>
      <c r="BJ5" s="593"/>
      <c r="BK5" s="593"/>
      <c r="BL5" s="593"/>
      <c r="BM5" s="593"/>
      <c r="BN5" s="593"/>
      <c r="BO5" s="593"/>
      <c r="BP5" s="593"/>
      <c r="BQ5" s="593"/>
      <c r="BR5" s="593"/>
      <c r="BS5" s="593"/>
    </row>
    <row r="6" spans="2:71" ht="15.75" customHeight="1" thickBot="1" x14ac:dyDescent="0.3">
      <c r="B6" s="593"/>
      <c r="C6" s="598"/>
      <c r="D6" s="598"/>
      <c r="E6" s="598"/>
      <c r="F6" s="598"/>
      <c r="G6" s="598"/>
      <c r="H6" s="598"/>
      <c r="J6" s="1044" t="s">
        <v>2</v>
      </c>
      <c r="K6" s="1044"/>
      <c r="L6" s="593"/>
      <c r="M6" s="593"/>
      <c r="N6" s="593"/>
      <c r="O6" s="593"/>
      <c r="P6" s="593"/>
      <c r="Q6" s="593"/>
      <c r="R6" s="593"/>
      <c r="S6" s="593"/>
      <c r="T6" s="593"/>
      <c r="U6" s="593"/>
      <c r="V6" s="593"/>
      <c r="W6" s="593"/>
      <c r="X6" s="593"/>
      <c r="Y6" s="593"/>
      <c r="Z6" s="593"/>
      <c r="AA6" s="593"/>
      <c r="AB6" s="593"/>
      <c r="AC6" s="593"/>
      <c r="AD6" s="593"/>
      <c r="AE6" s="593"/>
      <c r="AF6" s="593"/>
      <c r="AG6" s="593"/>
      <c r="AH6" s="593"/>
      <c r="AI6" s="593"/>
      <c r="AJ6" s="593"/>
      <c r="AK6" s="593"/>
      <c r="AL6" s="593"/>
      <c r="AM6" s="593"/>
      <c r="AN6" s="593"/>
      <c r="AO6" s="593"/>
      <c r="AP6" s="593"/>
      <c r="AQ6" s="593"/>
      <c r="AR6" s="593"/>
      <c r="AS6" s="593"/>
      <c r="AT6" s="593"/>
      <c r="AU6" s="593"/>
      <c r="AV6" s="593"/>
      <c r="AW6" s="593"/>
      <c r="AX6" s="593"/>
      <c r="AY6" s="593"/>
      <c r="AZ6" s="593"/>
      <c r="BA6" s="593"/>
      <c r="BB6" s="593"/>
      <c r="BC6" s="593"/>
      <c r="BD6" s="593"/>
      <c r="BE6" s="593"/>
      <c r="BF6" s="593"/>
      <c r="BG6" s="593"/>
      <c r="BH6" s="593"/>
      <c r="BI6" s="593"/>
      <c r="BJ6" s="593"/>
      <c r="BK6" s="593"/>
      <c r="BL6" s="593"/>
      <c r="BM6" s="593"/>
      <c r="BN6" s="593"/>
      <c r="BO6" s="593"/>
      <c r="BP6" s="593"/>
      <c r="BQ6" s="593"/>
      <c r="BR6" s="593"/>
      <c r="BS6" s="593"/>
    </row>
    <row r="7" spans="2:71" ht="22.5" customHeight="1" thickBot="1" x14ac:dyDescent="0.25">
      <c r="B7" s="1023" t="s">
        <v>435</v>
      </c>
      <c r="C7" s="599" t="s">
        <v>188</v>
      </c>
      <c r="D7" s="1026" t="s">
        <v>183</v>
      </c>
      <c r="E7" s="1027"/>
      <c r="F7" s="1027"/>
      <c r="G7" s="1027"/>
      <c r="H7" s="1027"/>
      <c r="I7" s="1027"/>
      <c r="J7" s="1027"/>
      <c r="K7" s="1028"/>
      <c r="M7" s="600"/>
    </row>
    <row r="8" spans="2:71" ht="20.100000000000001" customHeight="1" x14ac:dyDescent="0.2">
      <c r="B8" s="1024"/>
      <c r="C8" s="1045" t="s">
        <v>182</v>
      </c>
      <c r="D8" s="1031" t="s">
        <v>436</v>
      </c>
      <c r="E8" s="1033" t="s">
        <v>138</v>
      </c>
      <c r="F8" s="1035" t="s">
        <v>139</v>
      </c>
      <c r="G8" s="1037" t="s">
        <v>140</v>
      </c>
      <c r="H8" s="1039" t="s">
        <v>141</v>
      </c>
      <c r="I8" s="1039" t="s">
        <v>142</v>
      </c>
      <c r="J8" s="1039" t="s">
        <v>143</v>
      </c>
      <c r="K8" s="1039" t="s">
        <v>144</v>
      </c>
    </row>
    <row r="9" spans="2:71" ht="27" customHeight="1" thickBot="1" x14ac:dyDescent="0.25">
      <c r="B9" s="1025"/>
      <c r="C9" s="1040"/>
      <c r="D9" s="1032"/>
      <c r="E9" s="1034"/>
      <c r="F9" s="1036"/>
      <c r="G9" s="1038"/>
      <c r="H9" s="1038"/>
      <c r="I9" s="1038"/>
      <c r="J9" s="1040"/>
      <c r="K9" s="1041"/>
    </row>
    <row r="10" spans="2:71" ht="20.100000000000001" customHeight="1" x14ac:dyDescent="0.25">
      <c r="B10" s="601" t="s">
        <v>200</v>
      </c>
      <c r="C10" s="602">
        <f>SUM(D10:J10)</f>
        <v>343707851</v>
      </c>
      <c r="D10" s="603">
        <f>'2.a.sz.melléklet'!G12</f>
        <v>242580788</v>
      </c>
      <c r="E10" s="603">
        <f>'2.a.sz.melléklet'!H12</f>
        <v>50450355</v>
      </c>
      <c r="F10" s="603">
        <f>'2.a.sz.melléklet'!I12</f>
        <v>50676708</v>
      </c>
      <c r="G10" s="603"/>
      <c r="H10" s="603"/>
      <c r="I10" s="603"/>
      <c r="J10" s="603"/>
      <c r="K10" s="604"/>
      <c r="L10" s="605"/>
      <c r="M10" s="605"/>
      <c r="N10" s="605"/>
      <c r="O10" s="605"/>
      <c r="P10" s="605"/>
      <c r="Q10" s="605"/>
      <c r="R10" s="605"/>
      <c r="S10" s="605"/>
      <c r="T10" s="605"/>
      <c r="U10" s="605"/>
      <c r="V10" s="605"/>
      <c r="W10" s="605"/>
      <c r="X10" s="605"/>
      <c r="Y10" s="605"/>
      <c r="Z10" s="605"/>
      <c r="AA10" s="605"/>
      <c r="AB10" s="605"/>
      <c r="AC10" s="605"/>
      <c r="AD10" s="605"/>
      <c r="AE10" s="605"/>
      <c r="AF10" s="605"/>
      <c r="AG10" s="605"/>
      <c r="AH10" s="605"/>
      <c r="AI10" s="605"/>
      <c r="AJ10" s="605"/>
      <c r="AK10" s="605"/>
      <c r="AL10" s="605"/>
      <c r="AM10" s="605"/>
      <c r="AN10" s="605"/>
      <c r="AO10" s="605"/>
      <c r="AP10" s="605"/>
      <c r="AQ10" s="605"/>
      <c r="AR10" s="605"/>
      <c r="AS10" s="605"/>
      <c r="AT10" s="605"/>
    </row>
    <row r="11" spans="2:71" ht="20.100000000000001" customHeight="1" x14ac:dyDescent="0.25">
      <c r="B11" s="606" t="s">
        <v>203</v>
      </c>
      <c r="C11" s="607">
        <f>SUM(D11:J11)</f>
        <v>69715774</v>
      </c>
      <c r="D11" s="608">
        <v>36309314</v>
      </c>
      <c r="E11" s="608">
        <v>6880460</v>
      </c>
      <c r="F11" s="608">
        <v>26526000</v>
      </c>
      <c r="G11" s="608"/>
      <c r="H11" s="608"/>
      <c r="I11" s="608"/>
      <c r="J11" s="608"/>
      <c r="K11" s="609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5"/>
      <c r="AB11" s="605"/>
      <c r="AC11" s="605"/>
      <c r="AD11" s="605"/>
      <c r="AE11" s="605"/>
      <c r="AF11" s="605"/>
      <c r="AG11" s="605"/>
      <c r="AH11" s="605"/>
      <c r="AI11" s="605"/>
      <c r="AJ11" s="605"/>
      <c r="AK11" s="605"/>
      <c r="AL11" s="605"/>
      <c r="AM11" s="605"/>
      <c r="AN11" s="605"/>
      <c r="AO11" s="605"/>
      <c r="AP11" s="605"/>
      <c r="AQ11" s="605"/>
      <c r="AR11" s="605"/>
      <c r="AS11" s="605"/>
      <c r="AT11" s="605"/>
    </row>
    <row r="12" spans="2:71" ht="20.100000000000001" customHeight="1" thickBot="1" x14ac:dyDescent="0.3">
      <c r="B12" s="601" t="s">
        <v>437</v>
      </c>
      <c r="C12" s="610">
        <f>SUM(D12:J12)</f>
        <v>361881240</v>
      </c>
      <c r="D12" s="603">
        <f>'2.a.sz.melléklet'!G20</f>
        <v>145461706</v>
      </c>
      <c r="E12" s="603">
        <f>'2.a.sz.melléklet'!H20</f>
        <v>30551138</v>
      </c>
      <c r="F12" s="603">
        <f>'2.a.sz.melléklet'!I20</f>
        <v>185868396</v>
      </c>
      <c r="G12" s="603"/>
      <c r="H12" s="603"/>
      <c r="I12" s="603"/>
      <c r="J12" s="603"/>
      <c r="K12" s="611"/>
      <c r="L12" s="605"/>
      <c r="M12" s="605"/>
      <c r="N12" s="605"/>
      <c r="O12" s="605"/>
      <c r="P12" s="605"/>
      <c r="Q12" s="605"/>
      <c r="R12" s="605"/>
      <c r="S12" s="605"/>
      <c r="T12" s="605"/>
      <c r="U12" s="605"/>
      <c r="V12" s="605"/>
      <c r="W12" s="605"/>
      <c r="X12" s="605"/>
      <c r="Y12" s="605"/>
      <c r="Z12" s="605"/>
      <c r="AA12" s="605"/>
      <c r="AB12" s="605"/>
      <c r="AC12" s="605"/>
      <c r="AD12" s="605"/>
      <c r="AE12" s="605"/>
      <c r="AF12" s="605"/>
      <c r="AG12" s="605"/>
      <c r="AH12" s="605"/>
      <c r="AI12" s="605"/>
      <c r="AJ12" s="605"/>
      <c r="AK12" s="605"/>
      <c r="AL12" s="605"/>
      <c r="AM12" s="605"/>
      <c r="AN12" s="605"/>
      <c r="AO12" s="605"/>
      <c r="AP12" s="605"/>
      <c r="AQ12" s="605"/>
      <c r="AR12" s="605"/>
      <c r="AS12" s="605"/>
      <c r="AT12" s="605"/>
    </row>
    <row r="13" spans="2:71" ht="20.100000000000001" customHeight="1" thickBot="1" x14ac:dyDescent="0.3">
      <c r="B13" s="612" t="s">
        <v>438</v>
      </c>
      <c r="C13" s="613">
        <f>SUM(D13:K13)</f>
        <v>775304865</v>
      </c>
      <c r="D13" s="613">
        <f>SUM(D10:D12)</f>
        <v>424351808</v>
      </c>
      <c r="E13" s="613">
        <f>SUM(E10:E12)</f>
        <v>87881953</v>
      </c>
      <c r="F13" s="613">
        <f>SUM(F10:F12)</f>
        <v>263071104</v>
      </c>
      <c r="G13" s="613"/>
      <c r="H13" s="613"/>
      <c r="I13" s="613"/>
      <c r="J13" s="613"/>
      <c r="K13" s="614"/>
      <c r="L13" s="605"/>
      <c r="M13" s="605"/>
      <c r="N13" s="605"/>
      <c r="O13" s="605"/>
      <c r="P13" s="605"/>
      <c r="Q13" s="605"/>
      <c r="R13" s="605"/>
      <c r="S13" s="605"/>
      <c r="T13" s="605"/>
      <c r="U13" s="605"/>
      <c r="V13" s="605"/>
      <c r="W13" s="605"/>
      <c r="X13" s="605"/>
      <c r="Y13" s="605"/>
      <c r="Z13" s="605"/>
      <c r="AA13" s="605"/>
      <c r="AB13" s="605"/>
      <c r="AC13" s="605"/>
      <c r="AD13" s="605"/>
      <c r="AE13" s="605"/>
      <c r="AF13" s="605"/>
      <c r="AG13" s="605"/>
      <c r="AH13" s="605"/>
      <c r="AI13" s="605"/>
      <c r="AJ13" s="605"/>
      <c r="AK13" s="605"/>
      <c r="AL13" s="605"/>
      <c r="AM13" s="605"/>
      <c r="AN13" s="605"/>
      <c r="AO13" s="605"/>
      <c r="AP13" s="605"/>
      <c r="AQ13" s="605"/>
      <c r="AR13" s="605"/>
      <c r="AS13" s="605"/>
      <c r="AT13" s="605"/>
    </row>
    <row r="14" spans="2:71" s="617" customFormat="1" ht="18.75" customHeight="1" thickBot="1" x14ac:dyDescent="0.3">
      <c r="B14" s="771" t="s">
        <v>56</v>
      </c>
      <c r="C14" s="624">
        <f>SUM(D14:J14)</f>
        <v>183852526.16391301</v>
      </c>
      <c r="D14" s="623">
        <f>('2.a.sz.melléklet'!G28/46)*34.94</f>
        <v>123782522.10565215</v>
      </c>
      <c r="E14" s="623">
        <f>('2.a.sz.melléklet'!H28/46)*34.94</f>
        <v>25889569.27565217</v>
      </c>
      <c r="F14" s="623">
        <f>('2.a.sz.melléklet'!I28/46)*34.94</f>
        <v>34180434.782608695</v>
      </c>
      <c r="G14" s="624"/>
      <c r="H14" s="624"/>
      <c r="I14" s="624"/>
      <c r="J14" s="624"/>
      <c r="K14" s="625"/>
      <c r="L14" s="605"/>
      <c r="M14" s="605"/>
      <c r="N14" s="605"/>
      <c r="O14" s="605"/>
      <c r="P14" s="605"/>
      <c r="Q14" s="605"/>
      <c r="R14" s="605"/>
      <c r="S14" s="605"/>
      <c r="T14" s="605"/>
      <c r="U14" s="605"/>
      <c r="V14" s="605"/>
      <c r="W14" s="605"/>
      <c r="X14" s="605"/>
      <c r="Y14" s="605"/>
      <c r="Z14" s="605"/>
      <c r="AA14" s="605"/>
      <c r="AB14" s="605"/>
      <c r="AC14" s="605"/>
      <c r="AD14" s="605"/>
      <c r="AE14" s="605"/>
      <c r="AF14" s="605"/>
      <c r="AG14" s="605"/>
      <c r="AH14" s="605"/>
      <c r="AI14" s="605"/>
      <c r="AJ14" s="605"/>
      <c r="AK14" s="605"/>
      <c r="AL14" s="605"/>
      <c r="AM14" s="605"/>
      <c r="AN14" s="605"/>
      <c r="AO14" s="605"/>
      <c r="AP14" s="605"/>
      <c r="AQ14" s="605"/>
      <c r="AR14" s="605"/>
      <c r="AS14" s="605"/>
      <c r="AT14" s="605"/>
    </row>
    <row r="15" spans="2:71" ht="18.75" customHeight="1" x14ac:dyDescent="0.25">
      <c r="B15" s="618" t="s">
        <v>148</v>
      </c>
      <c r="C15" s="619"/>
      <c r="D15" s="619"/>
      <c r="E15" s="619"/>
      <c r="F15" s="619"/>
      <c r="G15" s="619"/>
      <c r="H15" s="619"/>
      <c r="I15" s="619"/>
      <c r="J15" s="619"/>
      <c r="K15" s="620"/>
      <c r="L15" s="605"/>
      <c r="M15" s="605"/>
      <c r="N15" s="605"/>
      <c r="O15" s="605"/>
      <c r="P15" s="605"/>
      <c r="Q15" s="605"/>
      <c r="R15" s="605"/>
      <c r="S15" s="605"/>
      <c r="T15" s="605"/>
      <c r="U15" s="605"/>
      <c r="V15" s="605"/>
      <c r="W15" s="605"/>
      <c r="X15" s="605"/>
      <c r="Y15" s="605"/>
      <c r="Z15" s="605"/>
      <c r="AA15" s="605"/>
      <c r="AB15" s="605"/>
      <c r="AC15" s="605"/>
      <c r="AD15" s="605"/>
      <c r="AE15" s="605"/>
      <c r="AF15" s="605"/>
      <c r="AG15" s="605"/>
      <c r="AH15" s="605"/>
      <c r="AI15" s="605"/>
      <c r="AJ15" s="605"/>
      <c r="AK15" s="605"/>
      <c r="AL15" s="605"/>
      <c r="AM15" s="605"/>
      <c r="AN15" s="605"/>
      <c r="AO15" s="605"/>
      <c r="AP15" s="605"/>
      <c r="AQ15" s="605"/>
      <c r="AR15" s="605"/>
      <c r="AS15" s="605"/>
      <c r="AT15" s="605"/>
    </row>
    <row r="16" spans="2:71" ht="18.75" customHeight="1" x14ac:dyDescent="0.25">
      <c r="B16" s="606" t="s">
        <v>149</v>
      </c>
      <c r="C16" s="608">
        <f>SUM(D16:K16)</f>
        <v>158542526</v>
      </c>
      <c r="D16" s="607"/>
      <c r="E16" s="607"/>
      <c r="F16" s="607">
        <f>188230000-29687474</f>
        <v>158542526</v>
      </c>
      <c r="G16" s="607"/>
      <c r="H16" s="607"/>
      <c r="I16" s="607"/>
      <c r="J16" s="607"/>
      <c r="K16" s="616"/>
      <c r="L16" s="605"/>
      <c r="M16" s="605"/>
      <c r="N16" s="605"/>
      <c r="O16" s="605"/>
      <c r="P16" s="605"/>
      <c r="Q16" s="605"/>
      <c r="R16" s="605"/>
      <c r="S16" s="605"/>
      <c r="T16" s="605"/>
      <c r="U16" s="605"/>
      <c r="V16" s="605"/>
      <c r="W16" s="605"/>
      <c r="X16" s="605"/>
      <c r="Y16" s="605"/>
      <c r="Z16" s="605"/>
      <c r="AA16" s="605"/>
      <c r="AB16" s="605"/>
      <c r="AC16" s="605"/>
      <c r="AD16" s="605"/>
      <c r="AE16" s="605"/>
      <c r="AF16" s="605"/>
      <c r="AG16" s="605"/>
      <c r="AH16" s="605"/>
      <c r="AI16" s="605"/>
      <c r="AJ16" s="605"/>
      <c r="AK16" s="605"/>
      <c r="AL16" s="605"/>
      <c r="AM16" s="605"/>
      <c r="AN16" s="605"/>
      <c r="AO16" s="605"/>
      <c r="AP16" s="605"/>
      <c r="AQ16" s="605"/>
      <c r="AR16" s="605"/>
      <c r="AS16" s="605"/>
      <c r="AT16" s="605"/>
    </row>
    <row r="17" spans="2:105" ht="18.75" customHeight="1" x14ac:dyDescent="0.25">
      <c r="B17" s="606" t="s">
        <v>439</v>
      </c>
      <c r="C17" s="608">
        <f t="shared" ref="C17:C22" si="0">SUM(D17:K17)</f>
        <v>39244075</v>
      </c>
      <c r="D17" s="607">
        <f>'2.sz.melléklet'!G24</f>
        <v>32801193</v>
      </c>
      <c r="E17" s="607">
        <f>'2.sz.melléklet'!H24</f>
        <v>6442882</v>
      </c>
      <c r="F17" s="607"/>
      <c r="G17" s="607"/>
      <c r="H17" s="607"/>
      <c r="I17" s="607"/>
      <c r="J17" s="607"/>
      <c r="K17" s="616"/>
      <c r="L17" s="605"/>
      <c r="M17" s="605"/>
      <c r="N17" s="605"/>
      <c r="O17" s="605"/>
      <c r="P17" s="605"/>
      <c r="Q17" s="605"/>
      <c r="R17" s="605"/>
      <c r="S17" s="605"/>
      <c r="T17" s="605"/>
      <c r="U17" s="605"/>
      <c r="V17" s="605"/>
      <c r="W17" s="605"/>
      <c r="X17" s="605"/>
      <c r="Y17" s="605"/>
      <c r="Z17" s="605"/>
      <c r="AA17" s="605"/>
      <c r="AB17" s="605"/>
      <c r="AC17" s="605"/>
      <c r="AD17" s="605"/>
      <c r="AE17" s="605"/>
      <c r="AF17" s="605"/>
      <c r="AG17" s="605"/>
      <c r="AH17" s="605"/>
      <c r="AI17" s="605"/>
      <c r="AJ17" s="605"/>
      <c r="AK17" s="605"/>
      <c r="AL17" s="605"/>
      <c r="AM17" s="605"/>
      <c r="AN17" s="605"/>
      <c r="AO17" s="605"/>
      <c r="AP17" s="605"/>
      <c r="AQ17" s="605"/>
      <c r="AR17" s="605"/>
      <c r="AS17" s="605"/>
      <c r="AT17" s="605"/>
    </row>
    <row r="18" spans="2:105" ht="18.75" customHeight="1" x14ac:dyDescent="0.25">
      <c r="B18" s="606" t="s">
        <v>155</v>
      </c>
      <c r="C18" s="608">
        <f t="shared" si="0"/>
        <v>6000000</v>
      </c>
      <c r="D18" s="607"/>
      <c r="E18" s="607"/>
      <c r="F18" s="607">
        <v>6000000</v>
      </c>
      <c r="G18" s="607"/>
      <c r="H18" s="607"/>
      <c r="I18" s="607"/>
      <c r="J18" s="607"/>
      <c r="K18" s="616"/>
      <c r="L18" s="605"/>
      <c r="M18" s="605"/>
      <c r="N18" s="605"/>
      <c r="O18" s="605"/>
      <c r="P18" s="605"/>
      <c r="Q18" s="605"/>
      <c r="R18" s="605"/>
      <c r="S18" s="605"/>
      <c r="T18" s="605"/>
      <c r="U18" s="605"/>
      <c r="V18" s="605"/>
      <c r="W18" s="605"/>
      <c r="X18" s="605"/>
      <c r="Y18" s="605"/>
      <c r="Z18" s="605"/>
      <c r="AA18" s="605"/>
      <c r="AB18" s="605"/>
      <c r="AC18" s="605"/>
      <c r="AD18" s="605"/>
      <c r="AE18" s="605"/>
      <c r="AF18" s="605"/>
      <c r="AG18" s="605"/>
      <c r="AH18" s="605"/>
      <c r="AI18" s="605"/>
      <c r="AJ18" s="605"/>
      <c r="AK18" s="605"/>
      <c r="AL18" s="605"/>
      <c r="AM18" s="605"/>
      <c r="AN18" s="605"/>
      <c r="AO18" s="605"/>
      <c r="AP18" s="605"/>
      <c r="AQ18" s="605"/>
      <c r="AR18" s="605"/>
      <c r="AS18" s="605"/>
      <c r="AT18" s="605"/>
    </row>
    <row r="19" spans="2:105" s="617" customFormat="1" ht="18.75" customHeight="1" x14ac:dyDescent="0.25">
      <c r="B19" s="606" t="s">
        <v>157</v>
      </c>
      <c r="C19" s="608">
        <f t="shared" si="0"/>
        <v>2000000</v>
      </c>
      <c r="D19" s="607"/>
      <c r="E19" s="607"/>
      <c r="F19" s="607">
        <f>'2.sz.melléklet'!I29</f>
        <v>2000000</v>
      </c>
      <c r="G19" s="607"/>
      <c r="H19" s="607"/>
      <c r="I19" s="607"/>
      <c r="J19" s="607"/>
      <c r="K19" s="616"/>
      <c r="L19" s="605"/>
      <c r="M19" s="605"/>
      <c r="N19" s="605"/>
      <c r="O19" s="605"/>
      <c r="P19" s="605"/>
      <c r="Q19" s="605"/>
      <c r="R19" s="605"/>
      <c r="S19" s="605"/>
      <c r="T19" s="605"/>
      <c r="U19" s="605"/>
      <c r="V19" s="605"/>
      <c r="W19" s="605"/>
      <c r="X19" s="605"/>
      <c r="Y19" s="605"/>
      <c r="Z19" s="605"/>
      <c r="AA19" s="605"/>
      <c r="AB19" s="605"/>
      <c r="AC19" s="605"/>
      <c r="AD19" s="605"/>
      <c r="AE19" s="605"/>
      <c r="AF19" s="605"/>
      <c r="AG19" s="605"/>
      <c r="AH19" s="605"/>
      <c r="AI19" s="605"/>
      <c r="AJ19" s="605"/>
      <c r="AK19" s="605"/>
      <c r="AL19" s="605"/>
      <c r="AM19" s="605"/>
      <c r="AN19" s="605"/>
      <c r="AO19" s="605"/>
      <c r="AP19" s="605"/>
      <c r="AQ19" s="605"/>
      <c r="AR19" s="605"/>
      <c r="AS19" s="605"/>
      <c r="AT19" s="605"/>
    </row>
    <row r="20" spans="2:105" s="617" customFormat="1" ht="18.75" customHeight="1" x14ac:dyDescent="0.25">
      <c r="B20" s="606" t="s">
        <v>160</v>
      </c>
      <c r="C20" s="608">
        <f t="shared" si="0"/>
        <v>16722696</v>
      </c>
      <c r="D20" s="607"/>
      <c r="E20" s="607"/>
      <c r="F20" s="607"/>
      <c r="G20" s="607"/>
      <c r="H20" s="607"/>
      <c r="I20" s="607"/>
      <c r="J20" s="607"/>
      <c r="K20" s="616">
        <f>'2.sz.melléklet'!N32</f>
        <v>16722696</v>
      </c>
      <c r="L20" s="605"/>
      <c r="M20" s="605"/>
      <c r="N20" s="605"/>
      <c r="O20" s="605"/>
      <c r="P20" s="605"/>
      <c r="Q20" s="605"/>
      <c r="R20" s="605"/>
      <c r="S20" s="605"/>
      <c r="T20" s="605"/>
      <c r="U20" s="605"/>
      <c r="V20" s="605"/>
      <c r="W20" s="605"/>
      <c r="X20" s="605"/>
      <c r="Y20" s="605"/>
      <c r="Z20" s="605"/>
      <c r="AA20" s="605"/>
      <c r="AB20" s="605"/>
      <c r="AC20" s="605"/>
      <c r="AD20" s="605"/>
      <c r="AE20" s="605"/>
      <c r="AF20" s="605"/>
      <c r="AG20" s="605"/>
      <c r="AH20" s="605"/>
      <c r="AI20" s="605"/>
      <c r="AJ20" s="605"/>
      <c r="AK20" s="605"/>
      <c r="AL20" s="605"/>
      <c r="AM20" s="605"/>
      <c r="AN20" s="605"/>
      <c r="AO20" s="605"/>
      <c r="AP20" s="605"/>
      <c r="AQ20" s="605"/>
      <c r="AR20" s="605"/>
      <c r="AS20" s="605"/>
      <c r="AT20" s="605"/>
    </row>
    <row r="21" spans="2:105" s="617" customFormat="1" ht="18.75" customHeight="1" x14ac:dyDescent="0.25">
      <c r="B21" s="606" t="s">
        <v>161</v>
      </c>
      <c r="C21" s="608">
        <f t="shared" si="0"/>
        <v>28066686</v>
      </c>
      <c r="D21" s="607"/>
      <c r="E21" s="607"/>
      <c r="F21" s="607"/>
      <c r="G21" s="608">
        <f>'2.sz.melléklet'!J33</f>
        <v>28066686</v>
      </c>
      <c r="H21" s="607"/>
      <c r="I21" s="607"/>
      <c r="J21" s="607"/>
      <c r="K21" s="616"/>
      <c r="L21" s="605"/>
      <c r="M21" s="605"/>
      <c r="N21" s="605"/>
      <c r="O21" s="605"/>
      <c r="P21" s="605"/>
      <c r="Q21" s="605"/>
      <c r="R21" s="605"/>
      <c r="S21" s="605"/>
      <c r="T21" s="605"/>
      <c r="U21" s="605"/>
      <c r="V21" s="605"/>
      <c r="W21" s="605"/>
      <c r="X21" s="605"/>
      <c r="Y21" s="605"/>
      <c r="Z21" s="605"/>
      <c r="AA21" s="605"/>
      <c r="AB21" s="605"/>
      <c r="AC21" s="605"/>
      <c r="AD21" s="605"/>
      <c r="AE21" s="605"/>
      <c r="AF21" s="605"/>
      <c r="AG21" s="605"/>
      <c r="AH21" s="605"/>
      <c r="AI21" s="605"/>
      <c r="AJ21" s="605"/>
      <c r="AK21" s="605"/>
      <c r="AL21" s="605"/>
      <c r="AM21" s="605"/>
      <c r="AN21" s="605"/>
      <c r="AO21" s="605"/>
      <c r="AP21" s="605"/>
      <c r="AQ21" s="605"/>
      <c r="AR21" s="605"/>
      <c r="AS21" s="605"/>
      <c r="AT21" s="605"/>
    </row>
    <row r="22" spans="2:105" s="617" customFormat="1" ht="18.75" customHeight="1" x14ac:dyDescent="0.25">
      <c r="B22" s="606" t="s">
        <v>162</v>
      </c>
      <c r="C22" s="608">
        <f t="shared" si="0"/>
        <v>223210424</v>
      </c>
      <c r="D22" s="621"/>
      <c r="E22" s="621"/>
      <c r="F22" s="608"/>
      <c r="G22" s="608">
        <f>'2.sz.melléklet'!J34</f>
        <v>223210424</v>
      </c>
      <c r="H22" s="621"/>
      <c r="I22" s="621"/>
      <c r="J22" s="621"/>
      <c r="K22" s="622"/>
      <c r="L22" s="605"/>
      <c r="M22" s="605"/>
      <c r="N22" s="605"/>
      <c r="O22" s="605"/>
      <c r="P22" s="605"/>
      <c r="Q22" s="605"/>
      <c r="R22" s="605"/>
      <c r="S22" s="605"/>
      <c r="T22" s="605"/>
      <c r="U22" s="605"/>
      <c r="V22" s="605"/>
      <c r="W22" s="605"/>
      <c r="X22" s="605"/>
      <c r="Y22" s="605"/>
      <c r="Z22" s="605"/>
      <c r="AA22" s="605"/>
      <c r="AB22" s="605"/>
      <c r="AC22" s="605"/>
      <c r="AD22" s="605"/>
      <c r="AE22" s="605"/>
      <c r="AF22" s="605"/>
      <c r="AG22" s="605"/>
      <c r="AH22" s="605"/>
      <c r="AI22" s="605"/>
      <c r="AJ22" s="605"/>
      <c r="AK22" s="605"/>
      <c r="AL22" s="605"/>
      <c r="AM22" s="605"/>
      <c r="AN22" s="605"/>
      <c r="AO22" s="605"/>
      <c r="AP22" s="605"/>
      <c r="AQ22" s="605"/>
      <c r="AR22" s="605"/>
      <c r="AS22" s="605"/>
      <c r="AT22" s="605"/>
    </row>
    <row r="23" spans="2:105" s="617" customFormat="1" ht="18.75" customHeight="1" thickBot="1" x14ac:dyDescent="0.3">
      <c r="B23" s="606" t="s">
        <v>528</v>
      </c>
      <c r="C23" s="608">
        <f>SUM(D23:K23)</f>
        <v>32234133</v>
      </c>
      <c r="D23" s="607"/>
      <c r="E23" s="607"/>
      <c r="F23" s="608">
        <v>32234133</v>
      </c>
      <c r="G23" s="608"/>
      <c r="H23" s="607"/>
      <c r="I23" s="607"/>
      <c r="J23" s="607"/>
      <c r="K23" s="616"/>
      <c r="L23" s="605"/>
      <c r="M23" s="605"/>
      <c r="N23" s="605"/>
      <c r="O23" s="605"/>
      <c r="P23" s="605"/>
      <c r="Q23" s="605"/>
      <c r="R23" s="605"/>
      <c r="S23" s="605"/>
      <c r="T23" s="605"/>
      <c r="U23" s="605"/>
      <c r="V23" s="605"/>
      <c r="W23" s="605"/>
      <c r="X23" s="605"/>
      <c r="Y23" s="605"/>
      <c r="Z23" s="605"/>
      <c r="AA23" s="605"/>
      <c r="AB23" s="605"/>
      <c r="AC23" s="605"/>
      <c r="AD23" s="605"/>
      <c r="AE23" s="605"/>
      <c r="AF23" s="605"/>
      <c r="AG23" s="605"/>
      <c r="AH23" s="605"/>
      <c r="AI23" s="605"/>
      <c r="AJ23" s="605"/>
      <c r="AK23" s="605"/>
      <c r="AL23" s="605"/>
      <c r="AM23" s="605"/>
      <c r="AN23" s="605"/>
      <c r="AO23" s="605"/>
      <c r="AP23" s="605"/>
      <c r="AQ23" s="605"/>
      <c r="AR23" s="605"/>
      <c r="AS23" s="605"/>
      <c r="AT23" s="605"/>
    </row>
    <row r="24" spans="2:105" ht="18.75" customHeight="1" thickBot="1" x14ac:dyDescent="0.3">
      <c r="B24" s="612" t="s">
        <v>169</v>
      </c>
      <c r="C24" s="623">
        <f>SUM(D24:K24)</f>
        <v>506020540</v>
      </c>
      <c r="D24" s="624">
        <f t="shared" ref="D24:K24" si="1">SUM(D16:D23)</f>
        <v>32801193</v>
      </c>
      <c r="E24" s="624">
        <f t="shared" si="1"/>
        <v>6442882</v>
      </c>
      <c r="F24" s="624">
        <f t="shared" si="1"/>
        <v>198776659</v>
      </c>
      <c r="G24" s="624">
        <f t="shared" si="1"/>
        <v>251277110</v>
      </c>
      <c r="H24" s="624">
        <f t="shared" si="1"/>
        <v>0</v>
      </c>
      <c r="I24" s="624">
        <f t="shared" si="1"/>
        <v>0</v>
      </c>
      <c r="J24" s="624">
        <f t="shared" si="1"/>
        <v>0</v>
      </c>
      <c r="K24" s="625">
        <f t="shared" si="1"/>
        <v>16722696</v>
      </c>
      <c r="L24" s="605"/>
      <c r="M24" s="605"/>
      <c r="N24" s="605"/>
      <c r="O24" s="605"/>
      <c r="P24" s="605"/>
      <c r="Q24" s="605"/>
      <c r="R24" s="605"/>
      <c r="S24" s="605"/>
      <c r="T24" s="605"/>
      <c r="U24" s="605"/>
      <c r="V24" s="605"/>
      <c r="W24" s="605"/>
      <c r="X24" s="605"/>
      <c r="Y24" s="605"/>
      <c r="Z24" s="605"/>
      <c r="AA24" s="605"/>
      <c r="AB24" s="605"/>
      <c r="AC24" s="605"/>
      <c r="AD24" s="605"/>
      <c r="AE24" s="605"/>
      <c r="AF24" s="605"/>
      <c r="AG24" s="605"/>
      <c r="AH24" s="605"/>
      <c r="AI24" s="605"/>
      <c r="AJ24" s="605"/>
      <c r="AK24" s="605"/>
      <c r="AL24" s="605"/>
      <c r="AM24" s="605"/>
      <c r="AN24" s="605"/>
      <c r="AO24" s="605"/>
      <c r="AP24" s="605"/>
      <c r="AQ24" s="605"/>
      <c r="AR24" s="605"/>
      <c r="AS24" s="605"/>
      <c r="AT24" s="605"/>
    </row>
    <row r="25" spans="2:105" ht="18.75" customHeight="1" x14ac:dyDescent="0.25">
      <c r="B25" s="761" t="s">
        <v>170</v>
      </c>
      <c r="C25" s="859">
        <f>SUM(J25)</f>
        <v>0</v>
      </c>
      <c r="D25" s="762"/>
      <c r="E25" s="762"/>
      <c r="F25" s="762"/>
      <c r="G25" s="762"/>
      <c r="H25" s="762"/>
      <c r="I25" s="762"/>
      <c r="J25" s="763"/>
      <c r="K25" s="765"/>
      <c r="L25" s="605"/>
      <c r="M25" s="605"/>
      <c r="N25" s="605"/>
      <c r="O25" s="605"/>
      <c r="P25" s="605"/>
      <c r="Q25" s="605"/>
      <c r="R25" s="605"/>
      <c r="S25" s="605"/>
      <c r="T25" s="605"/>
      <c r="U25" s="605"/>
      <c r="V25" s="605"/>
      <c r="W25" s="605"/>
      <c r="X25" s="605"/>
      <c r="Y25" s="605"/>
      <c r="Z25" s="605"/>
      <c r="AA25" s="605"/>
      <c r="AB25" s="605"/>
      <c r="AC25" s="605"/>
      <c r="AD25" s="605"/>
      <c r="AE25" s="605"/>
      <c r="AF25" s="605"/>
      <c r="AG25" s="605"/>
      <c r="AH25" s="605"/>
      <c r="AI25" s="605"/>
      <c r="AJ25" s="605"/>
      <c r="AK25" s="605"/>
      <c r="AL25" s="605"/>
      <c r="AM25" s="605"/>
      <c r="AN25" s="605"/>
      <c r="AO25" s="605"/>
      <c r="AP25" s="605"/>
      <c r="AQ25" s="605"/>
      <c r="AR25" s="605"/>
      <c r="AS25" s="605"/>
      <c r="AT25" s="605"/>
    </row>
    <row r="26" spans="2:105" ht="18.75" customHeight="1" x14ac:dyDescent="0.25">
      <c r="B26" s="615" t="s">
        <v>171</v>
      </c>
      <c r="C26" s="627">
        <f>SUM(J26)</f>
        <v>2607025136</v>
      </c>
      <c r="D26" s="628"/>
      <c r="E26" s="628"/>
      <c r="F26" s="628"/>
      <c r="G26" s="628"/>
      <c r="H26" s="628"/>
      <c r="I26" s="628"/>
      <c r="J26" s="629">
        <f>'2.b.sz.melléklet'!E21+'2.b.sz.melléklet'!E23+'2.b.sz.melléklet'!E24+'2.b.sz.melléklet'!E25+'2.b.sz.melléklet'!E26+'2.b.sz.melléklet'!E29+'2.b.sz.melléklet'!E30+'2.b.sz.melléklet'!E31+'2.b.sz.melléklet'!E32+'2.b.sz.melléklet'!E34+'2.b.sz.melléklet'!E35+'2.b.sz.melléklet'!E36</f>
        <v>2607025136</v>
      </c>
      <c r="K26" s="630"/>
      <c r="L26" s="605"/>
      <c r="M26" s="605"/>
      <c r="N26" s="605"/>
      <c r="O26" s="605"/>
      <c r="P26" s="605"/>
      <c r="Q26" s="605"/>
      <c r="R26" s="605"/>
      <c r="S26" s="605"/>
      <c r="T26" s="605"/>
      <c r="U26" s="605"/>
      <c r="V26" s="605"/>
      <c r="W26" s="605"/>
      <c r="X26" s="605"/>
      <c r="Y26" s="605"/>
      <c r="Z26" s="605"/>
      <c r="AA26" s="605"/>
      <c r="AB26" s="605"/>
      <c r="AC26" s="605"/>
      <c r="AD26" s="605"/>
      <c r="AE26" s="605"/>
      <c r="AF26" s="605"/>
      <c r="AG26" s="605"/>
      <c r="AH26" s="605"/>
      <c r="AI26" s="605"/>
      <c r="AJ26" s="605"/>
      <c r="AK26" s="605"/>
      <c r="AL26" s="605"/>
      <c r="AM26" s="605"/>
      <c r="AN26" s="605"/>
      <c r="AO26" s="605"/>
      <c r="AP26" s="605"/>
      <c r="AQ26" s="605"/>
      <c r="AR26" s="605"/>
      <c r="AS26" s="605"/>
      <c r="AT26" s="605"/>
    </row>
    <row r="27" spans="2:105" s="617" customFormat="1" ht="18.75" customHeight="1" thickBot="1" x14ac:dyDescent="0.3">
      <c r="B27" s="615" t="s">
        <v>173</v>
      </c>
      <c r="C27" s="627">
        <f>K27</f>
        <v>15000000</v>
      </c>
      <c r="D27" s="628"/>
      <c r="E27" s="628"/>
      <c r="F27" s="628"/>
      <c r="G27" s="628"/>
      <c r="H27" s="628"/>
      <c r="I27" s="628"/>
      <c r="J27" s="629"/>
      <c r="K27" s="766">
        <f>'2.sz.melléklet'!F54</f>
        <v>15000000</v>
      </c>
      <c r="L27" s="605"/>
      <c r="M27" s="605"/>
      <c r="N27" s="605"/>
      <c r="O27" s="605"/>
      <c r="P27" s="605"/>
      <c r="Q27" s="605"/>
      <c r="R27" s="605"/>
      <c r="S27" s="605"/>
      <c r="T27" s="605"/>
      <c r="U27" s="605"/>
      <c r="V27" s="605"/>
      <c r="W27" s="605"/>
      <c r="X27" s="605"/>
      <c r="Y27" s="605"/>
      <c r="Z27" s="605"/>
      <c r="AA27" s="605"/>
      <c r="AB27" s="605"/>
      <c r="AC27" s="605"/>
      <c r="AD27" s="605"/>
      <c r="AE27" s="605"/>
      <c r="AF27" s="605"/>
      <c r="AG27" s="605"/>
      <c r="AH27" s="605"/>
      <c r="AI27" s="605"/>
      <c r="AJ27" s="605"/>
      <c r="AK27" s="605"/>
      <c r="AL27" s="605"/>
      <c r="AM27" s="605"/>
      <c r="AN27" s="605"/>
      <c r="AO27" s="605"/>
      <c r="AP27" s="605"/>
      <c r="AQ27" s="605"/>
      <c r="AR27" s="605"/>
      <c r="AS27" s="605"/>
      <c r="AT27" s="605"/>
    </row>
    <row r="28" spans="2:105" s="617" customFormat="1" ht="18.75" customHeight="1" thickBot="1" x14ac:dyDescent="0.3">
      <c r="B28" s="612" t="s">
        <v>559</v>
      </c>
      <c r="C28" s="631">
        <f>SUM(C25:C27)</f>
        <v>2622025136</v>
      </c>
      <c r="D28" s="632"/>
      <c r="E28" s="632"/>
      <c r="F28" s="632"/>
      <c r="G28" s="632"/>
      <c r="H28" s="632"/>
      <c r="I28" s="632"/>
      <c r="J28" s="632">
        <f>SUM(J25:J27)</f>
        <v>2607025136</v>
      </c>
      <c r="K28" s="632">
        <f>SUM(K25:K27)</f>
        <v>15000000</v>
      </c>
      <c r="L28" s="605"/>
      <c r="M28" s="605"/>
      <c r="N28" s="605"/>
      <c r="O28" s="605"/>
      <c r="P28" s="605"/>
      <c r="Q28" s="605"/>
      <c r="R28" s="605"/>
      <c r="S28" s="605"/>
      <c r="T28" s="605"/>
      <c r="U28" s="605"/>
      <c r="V28" s="605"/>
      <c r="W28" s="605"/>
      <c r="X28" s="605"/>
      <c r="Y28" s="605"/>
      <c r="Z28" s="605"/>
      <c r="AA28" s="605"/>
      <c r="AB28" s="605"/>
      <c r="AC28" s="605"/>
      <c r="AD28" s="605"/>
      <c r="AE28" s="605"/>
      <c r="AF28" s="605"/>
      <c r="AG28" s="605"/>
      <c r="AH28" s="605"/>
      <c r="AI28" s="605"/>
      <c r="AJ28" s="605"/>
      <c r="AK28" s="605"/>
      <c r="AL28" s="605"/>
      <c r="AM28" s="605"/>
      <c r="AN28" s="605"/>
      <c r="AO28" s="605"/>
      <c r="AP28" s="605"/>
      <c r="AQ28" s="605"/>
      <c r="AR28" s="605"/>
      <c r="AS28" s="605"/>
      <c r="AT28" s="605"/>
    </row>
    <row r="29" spans="2:105" ht="18.75" customHeight="1" thickBot="1" x14ac:dyDescent="0.3">
      <c r="B29" s="633" t="s">
        <v>560</v>
      </c>
      <c r="C29" s="631">
        <f>SUM(C24,C28,)</f>
        <v>3128045676</v>
      </c>
      <c r="D29" s="632">
        <f>SUM(D24,D28,)</f>
        <v>32801193</v>
      </c>
      <c r="E29" s="632">
        <f>SUM(E24,E28,)</f>
        <v>6442882</v>
      </c>
      <c r="F29" s="632">
        <f>SUM(F24,F28,)</f>
        <v>198776659</v>
      </c>
      <c r="G29" s="632">
        <f>SUM(G24,G28,)</f>
        <v>251277110</v>
      </c>
      <c r="H29" s="632">
        <f>SUM(H24,H28,)</f>
        <v>0</v>
      </c>
      <c r="I29" s="632">
        <f>SUM(I24,I28,)</f>
        <v>0</v>
      </c>
      <c r="J29" s="632">
        <f>SUM(J24,J28,)</f>
        <v>2607025136</v>
      </c>
      <c r="K29" s="632">
        <f>SUM(K24,K28,)</f>
        <v>31722696</v>
      </c>
      <c r="L29" s="605"/>
      <c r="M29" s="605"/>
      <c r="N29" s="605"/>
      <c r="O29" s="605"/>
      <c r="P29" s="605"/>
      <c r="Q29" s="605"/>
      <c r="R29" s="605"/>
      <c r="S29" s="605"/>
      <c r="T29" s="605"/>
      <c r="U29" s="605"/>
      <c r="V29" s="605"/>
      <c r="W29" s="605"/>
      <c r="X29" s="605"/>
      <c r="Y29" s="605"/>
      <c r="Z29" s="605"/>
      <c r="AA29" s="605"/>
      <c r="AB29" s="605"/>
      <c r="AC29" s="605"/>
      <c r="AD29" s="605"/>
      <c r="AE29" s="605"/>
      <c r="AF29" s="605"/>
      <c r="AG29" s="605"/>
      <c r="AH29" s="605"/>
      <c r="AI29" s="605"/>
      <c r="AJ29" s="605"/>
      <c r="AK29" s="605"/>
      <c r="AL29" s="605"/>
      <c r="AM29" s="605"/>
      <c r="AN29" s="605"/>
      <c r="AO29" s="605"/>
      <c r="AP29" s="605"/>
      <c r="AQ29" s="605"/>
      <c r="AR29" s="605"/>
      <c r="AS29" s="605"/>
      <c r="AT29" s="605"/>
    </row>
    <row r="30" spans="2:105" ht="18.75" customHeight="1" thickBot="1" x14ac:dyDescent="0.3">
      <c r="B30" s="633" t="s">
        <v>176</v>
      </c>
      <c r="C30" s="631">
        <f>SUM(C13:C14,C29,)</f>
        <v>4087203067.1639128</v>
      </c>
      <c r="D30" s="632">
        <f>SUM(D13:D14,D29)</f>
        <v>580935523.10565209</v>
      </c>
      <c r="E30" s="632">
        <f>SUM(E13:E14,E29)</f>
        <v>120214404.27565217</v>
      </c>
      <c r="F30" s="632">
        <f>SUM(F13:F14,F29)</f>
        <v>496028197.78260869</v>
      </c>
      <c r="G30" s="632">
        <f>SUM(G13:G14,G29)</f>
        <v>251277110</v>
      </c>
      <c r="H30" s="632">
        <f>SUM(H13:H14,H29)</f>
        <v>0</v>
      </c>
      <c r="I30" s="632">
        <f>SUM(I13:I14,I29)</f>
        <v>0</v>
      </c>
      <c r="J30" s="632">
        <f>SUM(J13:J14,J29)</f>
        <v>2607025136</v>
      </c>
      <c r="K30" s="632">
        <f>SUM(K13:K14,K29)</f>
        <v>31722696</v>
      </c>
      <c r="L30" s="605"/>
      <c r="M30" s="605"/>
      <c r="N30" s="605"/>
      <c r="O30" s="605"/>
      <c r="P30" s="605"/>
      <c r="Q30" s="605"/>
      <c r="R30" s="605"/>
      <c r="S30" s="605"/>
      <c r="T30" s="605"/>
      <c r="U30" s="605"/>
      <c r="V30" s="605"/>
      <c r="W30" s="605"/>
      <c r="X30" s="605"/>
      <c r="Y30" s="605"/>
      <c r="Z30" s="605"/>
      <c r="AA30" s="605"/>
      <c r="AB30" s="605"/>
      <c r="AC30" s="605"/>
      <c r="AD30" s="605"/>
      <c r="AE30" s="605"/>
      <c r="AF30" s="605"/>
      <c r="AG30" s="605"/>
      <c r="AH30" s="605"/>
      <c r="AI30" s="605"/>
      <c r="AJ30" s="605"/>
      <c r="AK30" s="605"/>
      <c r="AL30" s="605"/>
      <c r="AM30" s="605"/>
      <c r="AN30" s="605"/>
      <c r="AO30" s="605"/>
      <c r="AP30" s="605"/>
      <c r="AQ30" s="605"/>
      <c r="AR30" s="605"/>
      <c r="AS30" s="605"/>
      <c r="AT30" s="605"/>
    </row>
    <row r="31" spans="2:105" ht="18.75" customHeight="1" thickBot="1" x14ac:dyDescent="0.3">
      <c r="B31" s="634"/>
      <c r="C31" s="635"/>
      <c r="D31" s="636"/>
      <c r="E31" s="636"/>
      <c r="F31" s="636"/>
      <c r="G31" s="636"/>
      <c r="H31" s="636"/>
      <c r="I31" s="636"/>
      <c r="J31" s="636"/>
      <c r="K31" s="636"/>
      <c r="L31" s="605"/>
      <c r="M31" s="605"/>
      <c r="N31" s="605"/>
      <c r="O31" s="605"/>
      <c r="P31" s="605"/>
      <c r="Q31" s="605"/>
      <c r="R31" s="605"/>
      <c r="S31" s="605"/>
      <c r="T31" s="605"/>
      <c r="U31" s="605"/>
      <c r="V31" s="605"/>
      <c r="W31" s="605"/>
      <c r="X31" s="605"/>
      <c r="Y31" s="605"/>
      <c r="Z31" s="605"/>
      <c r="AA31" s="605"/>
      <c r="AB31" s="605"/>
      <c r="AC31" s="605"/>
      <c r="AD31" s="605"/>
      <c r="AE31" s="605"/>
      <c r="AF31" s="605"/>
      <c r="AG31" s="605"/>
      <c r="AH31" s="605"/>
      <c r="AI31" s="605"/>
      <c r="AJ31" s="605"/>
      <c r="AK31" s="605"/>
      <c r="AL31" s="605"/>
      <c r="AM31" s="605"/>
      <c r="AN31" s="605"/>
      <c r="AO31" s="605"/>
      <c r="AP31" s="605"/>
      <c r="AQ31" s="605"/>
      <c r="AR31" s="605"/>
      <c r="AS31" s="605"/>
      <c r="AT31" s="605"/>
    </row>
    <row r="32" spans="2:105" ht="17.25" thickBot="1" x14ac:dyDescent="0.3">
      <c r="B32" s="1023" t="s">
        <v>440</v>
      </c>
      <c r="C32" s="637" t="s">
        <v>188</v>
      </c>
      <c r="D32" s="1026" t="s">
        <v>208</v>
      </c>
      <c r="E32" s="1027"/>
      <c r="F32" s="1027"/>
      <c r="G32" s="1027"/>
      <c r="H32" s="1027"/>
      <c r="I32" s="1027"/>
      <c r="J32" s="1027"/>
      <c r="K32" s="1028"/>
      <c r="L32" s="638"/>
      <c r="M32" s="638"/>
      <c r="N32" s="638"/>
      <c r="O32" s="638"/>
      <c r="P32" s="638"/>
      <c r="Q32" s="638"/>
      <c r="R32" s="638"/>
      <c r="S32" s="638"/>
      <c r="T32" s="638"/>
      <c r="U32" s="638"/>
      <c r="V32" s="638"/>
      <c r="W32" s="638"/>
      <c r="X32" s="638"/>
      <c r="Y32" s="638"/>
      <c r="Z32" s="638"/>
      <c r="AA32" s="638"/>
      <c r="AB32" s="638"/>
      <c r="AC32" s="638"/>
      <c r="AD32" s="638"/>
      <c r="AE32" s="638"/>
      <c r="AF32" s="638"/>
      <c r="AG32" s="638"/>
      <c r="AH32" s="638"/>
      <c r="AI32" s="638"/>
      <c r="AJ32" s="638"/>
      <c r="AK32" s="638"/>
      <c r="AL32" s="638"/>
      <c r="AM32" s="638"/>
      <c r="AN32" s="638"/>
      <c r="AO32" s="638"/>
      <c r="AP32" s="638"/>
      <c r="AQ32" s="638"/>
      <c r="AR32" s="638"/>
      <c r="AS32" s="638"/>
      <c r="AT32" s="638"/>
      <c r="AU32" s="638"/>
      <c r="AV32" s="638"/>
      <c r="AW32" s="638"/>
      <c r="AX32" s="638"/>
      <c r="AY32" s="638"/>
      <c r="AZ32" s="638"/>
      <c r="BA32" s="638"/>
      <c r="BB32" s="638"/>
      <c r="BC32" s="638"/>
      <c r="BD32" s="638"/>
      <c r="BE32" s="638"/>
      <c r="BF32" s="638"/>
      <c r="BG32" s="638"/>
      <c r="BH32" s="638"/>
      <c r="BI32" s="638"/>
      <c r="BJ32" s="638"/>
      <c r="BK32" s="638"/>
      <c r="BL32" s="638"/>
      <c r="BM32" s="638"/>
      <c r="BN32" s="638"/>
      <c r="BO32" s="638"/>
      <c r="BP32" s="638"/>
      <c r="BQ32" s="638"/>
      <c r="BR32" s="638"/>
      <c r="BS32" s="638"/>
      <c r="BT32" s="605"/>
      <c r="BU32" s="605"/>
      <c r="BV32" s="605"/>
      <c r="BW32" s="605"/>
      <c r="BX32" s="605"/>
      <c r="BY32" s="605"/>
      <c r="BZ32" s="605"/>
      <c r="CA32" s="605"/>
      <c r="CB32" s="605"/>
      <c r="CC32" s="605"/>
      <c r="CD32" s="605"/>
      <c r="CE32" s="605"/>
      <c r="CF32" s="605"/>
      <c r="CG32" s="605"/>
      <c r="CH32" s="605"/>
      <c r="CI32" s="605"/>
      <c r="CJ32" s="605"/>
      <c r="CK32" s="605"/>
      <c r="CL32" s="605"/>
      <c r="CM32" s="605"/>
      <c r="CN32" s="605"/>
      <c r="CO32" s="605"/>
      <c r="CP32" s="605"/>
      <c r="CQ32" s="605"/>
      <c r="CR32" s="605"/>
      <c r="CS32" s="605"/>
      <c r="CT32" s="605"/>
      <c r="CU32" s="605"/>
      <c r="CV32" s="605"/>
      <c r="CW32" s="605"/>
      <c r="CX32" s="605"/>
      <c r="CY32" s="605"/>
      <c r="CZ32" s="605"/>
      <c r="DA32" s="605"/>
    </row>
    <row r="33" spans="2:71" ht="15.75" customHeight="1" x14ac:dyDescent="0.25">
      <c r="B33" s="1024"/>
      <c r="C33" s="1029" t="s">
        <v>182</v>
      </c>
      <c r="D33" s="1031" t="s">
        <v>436</v>
      </c>
      <c r="E33" s="1033" t="s">
        <v>138</v>
      </c>
      <c r="F33" s="1035" t="s">
        <v>139</v>
      </c>
      <c r="G33" s="1037" t="s">
        <v>441</v>
      </c>
      <c r="H33" s="1039" t="s">
        <v>141</v>
      </c>
      <c r="I33" s="1039" t="s">
        <v>142</v>
      </c>
      <c r="J33" s="1039" t="s">
        <v>143</v>
      </c>
      <c r="K33" s="1039" t="s">
        <v>144</v>
      </c>
      <c r="L33" s="593"/>
      <c r="M33" s="593"/>
      <c r="N33" s="593"/>
      <c r="O33" s="593"/>
      <c r="P33" s="593"/>
      <c r="Q33" s="593"/>
      <c r="R33" s="593"/>
      <c r="S33" s="593"/>
      <c r="T33" s="593"/>
      <c r="U33" s="593"/>
      <c r="V33" s="593"/>
      <c r="W33" s="593"/>
      <c r="X33" s="593"/>
      <c r="Y33" s="593"/>
      <c r="Z33" s="593"/>
      <c r="AA33" s="593"/>
      <c r="AB33" s="593"/>
      <c r="AC33" s="593"/>
      <c r="AD33" s="593"/>
      <c r="AE33" s="593"/>
      <c r="AF33" s="593"/>
      <c r="AG33" s="593"/>
      <c r="AH33" s="593"/>
      <c r="AI33" s="593"/>
      <c r="AJ33" s="593"/>
      <c r="AK33" s="593"/>
      <c r="AL33" s="593"/>
      <c r="AM33" s="593"/>
      <c r="AN33" s="593"/>
      <c r="AO33" s="593"/>
      <c r="AP33" s="593"/>
      <c r="AQ33" s="593"/>
      <c r="AR33" s="593"/>
      <c r="AS33" s="593"/>
      <c r="AT33" s="593"/>
      <c r="AU33" s="593"/>
      <c r="AV33" s="593"/>
      <c r="AW33" s="593"/>
      <c r="AX33" s="593"/>
      <c r="AY33" s="593"/>
      <c r="AZ33" s="593"/>
      <c r="BA33" s="593"/>
      <c r="BB33" s="593"/>
      <c r="BC33" s="593"/>
      <c r="BD33" s="593"/>
      <c r="BE33" s="593"/>
      <c r="BF33" s="593"/>
      <c r="BG33" s="593"/>
      <c r="BH33" s="593"/>
      <c r="BI33" s="593"/>
      <c r="BJ33" s="593"/>
      <c r="BK33" s="593"/>
      <c r="BL33" s="593"/>
      <c r="BM33" s="593"/>
      <c r="BN33" s="593"/>
      <c r="BO33" s="593"/>
      <c r="BP33" s="593"/>
      <c r="BQ33" s="593"/>
      <c r="BR33" s="593"/>
      <c r="BS33" s="593"/>
    </row>
    <row r="34" spans="2:71" ht="16.5" thickBot="1" x14ac:dyDescent="0.3">
      <c r="B34" s="1025"/>
      <c r="C34" s="1030"/>
      <c r="D34" s="1032"/>
      <c r="E34" s="1034"/>
      <c r="F34" s="1036"/>
      <c r="G34" s="1038"/>
      <c r="H34" s="1038"/>
      <c r="I34" s="1038"/>
      <c r="J34" s="1040"/>
      <c r="K34" s="1041"/>
      <c r="L34" s="593"/>
      <c r="M34" s="593"/>
      <c r="N34" s="593"/>
      <c r="O34" s="593"/>
      <c r="P34" s="593"/>
      <c r="Q34" s="593"/>
      <c r="R34" s="593"/>
      <c r="S34" s="593"/>
      <c r="T34" s="593"/>
      <c r="U34" s="593"/>
      <c r="V34" s="593"/>
      <c r="W34" s="593"/>
      <c r="X34" s="593"/>
      <c r="Y34" s="593"/>
      <c r="Z34" s="593"/>
      <c r="AA34" s="593"/>
      <c r="AB34" s="593"/>
      <c r="AC34" s="593"/>
      <c r="AD34" s="593"/>
      <c r="AE34" s="593"/>
      <c r="AF34" s="593"/>
      <c r="AG34" s="593"/>
      <c r="AH34" s="593"/>
      <c r="AI34" s="593"/>
      <c r="AJ34" s="593"/>
      <c r="AK34" s="593"/>
      <c r="AL34" s="593"/>
      <c r="AM34" s="593"/>
      <c r="AN34" s="593"/>
      <c r="AO34" s="593"/>
      <c r="AP34" s="593"/>
      <c r="AQ34" s="593"/>
      <c r="AR34" s="593"/>
      <c r="AS34" s="593"/>
      <c r="AT34" s="593"/>
      <c r="AU34" s="593"/>
      <c r="AV34" s="593"/>
      <c r="AW34" s="593"/>
      <c r="AX34" s="593"/>
      <c r="AY34" s="593"/>
      <c r="AZ34" s="593"/>
      <c r="BA34" s="593"/>
      <c r="BB34" s="593"/>
      <c r="BC34" s="593"/>
      <c r="BD34" s="593"/>
      <c r="BE34" s="593"/>
      <c r="BF34" s="593"/>
      <c r="BG34" s="593"/>
      <c r="BH34" s="593"/>
      <c r="BI34" s="593"/>
      <c r="BJ34" s="593"/>
      <c r="BK34" s="593"/>
      <c r="BL34" s="593"/>
      <c r="BM34" s="593"/>
      <c r="BN34" s="593"/>
      <c r="BO34" s="593"/>
      <c r="BP34" s="593"/>
      <c r="BQ34" s="593"/>
      <c r="BR34" s="593"/>
      <c r="BS34" s="593"/>
    </row>
    <row r="35" spans="2:71" ht="18.75" customHeight="1" thickBot="1" x14ac:dyDescent="0.3">
      <c r="B35" s="626" t="s">
        <v>151</v>
      </c>
      <c r="C35" s="639">
        <f>SUM(D35:I35)</f>
        <v>62304000</v>
      </c>
      <c r="D35" s="621"/>
      <c r="E35" s="621"/>
      <c r="F35" s="621"/>
      <c r="G35" s="621"/>
      <c r="H35" s="621"/>
      <c r="I35" s="621">
        <f>'2.sz.melléklet'!L15</f>
        <v>62304000</v>
      </c>
      <c r="J35" s="621"/>
      <c r="K35" s="622"/>
      <c r="L35" s="605"/>
      <c r="M35" s="605"/>
      <c r="N35" s="605"/>
      <c r="O35" s="605"/>
      <c r="P35" s="605"/>
      <c r="Q35" s="605"/>
      <c r="R35" s="605"/>
      <c r="S35" s="605"/>
      <c r="T35" s="605"/>
      <c r="U35" s="605"/>
      <c r="V35" s="605"/>
      <c r="W35" s="605"/>
      <c r="X35" s="605"/>
      <c r="Y35" s="605"/>
      <c r="Z35" s="605"/>
      <c r="AA35" s="605"/>
      <c r="AB35" s="605"/>
      <c r="AC35" s="605"/>
      <c r="AD35" s="605"/>
      <c r="AE35" s="605"/>
      <c r="AF35" s="605"/>
      <c r="AG35" s="605"/>
      <c r="AH35" s="605"/>
      <c r="AI35" s="605"/>
      <c r="AJ35" s="605"/>
      <c r="AK35" s="605"/>
      <c r="AL35" s="605"/>
      <c r="AM35" s="605"/>
      <c r="AN35" s="605"/>
      <c r="AO35" s="605"/>
      <c r="AP35" s="605"/>
      <c r="AQ35" s="605"/>
      <c r="AR35" s="605"/>
      <c r="AS35" s="605"/>
      <c r="AT35" s="605"/>
    </row>
    <row r="36" spans="2:71" ht="17.25" thickBot="1" x14ac:dyDescent="0.3">
      <c r="B36" s="640" t="s">
        <v>561</v>
      </c>
      <c r="C36" s="641">
        <f>SUM(C35)</f>
        <v>62304000</v>
      </c>
      <c r="D36" s="641"/>
      <c r="E36" s="641"/>
      <c r="F36" s="641"/>
      <c r="G36" s="641"/>
      <c r="H36" s="641"/>
      <c r="I36" s="641">
        <f>SUM(I35)</f>
        <v>62304000</v>
      </c>
      <c r="J36" s="641"/>
      <c r="K36" s="641"/>
      <c r="L36" s="593"/>
      <c r="M36" s="593"/>
      <c r="N36" s="593"/>
      <c r="O36" s="593"/>
      <c r="P36" s="593"/>
      <c r="Q36" s="593"/>
      <c r="R36" s="593"/>
      <c r="S36" s="593"/>
      <c r="T36" s="593"/>
      <c r="U36" s="593"/>
      <c r="V36" s="593"/>
      <c r="W36" s="593"/>
      <c r="X36" s="593"/>
      <c r="Y36" s="593"/>
      <c r="Z36" s="593"/>
      <c r="AA36" s="593"/>
      <c r="AB36" s="593"/>
      <c r="AC36" s="593"/>
      <c r="AD36" s="593"/>
      <c r="AE36" s="593"/>
      <c r="AF36" s="593"/>
      <c r="AG36" s="593"/>
      <c r="AH36" s="593"/>
      <c r="AI36" s="593"/>
      <c r="AJ36" s="593"/>
      <c r="AK36" s="593"/>
      <c r="AL36" s="593"/>
      <c r="AM36" s="593"/>
      <c r="AN36" s="593"/>
      <c r="AO36" s="593"/>
      <c r="AP36" s="593"/>
      <c r="AQ36" s="593"/>
      <c r="AR36" s="593"/>
      <c r="AS36" s="593"/>
      <c r="AT36" s="593"/>
      <c r="AU36" s="593"/>
      <c r="AV36" s="593"/>
      <c r="AW36" s="593"/>
      <c r="AX36" s="593"/>
      <c r="AY36" s="593"/>
      <c r="AZ36" s="593"/>
      <c r="BA36" s="593"/>
      <c r="BB36" s="593"/>
      <c r="BC36" s="593"/>
      <c r="BD36" s="593"/>
      <c r="BE36" s="593"/>
      <c r="BF36" s="593"/>
      <c r="BG36" s="593"/>
      <c r="BH36" s="593"/>
      <c r="BI36" s="593"/>
      <c r="BJ36" s="593"/>
      <c r="BK36" s="593"/>
      <c r="BL36" s="593"/>
      <c r="BM36" s="593"/>
      <c r="BN36" s="593"/>
      <c r="BO36" s="593"/>
      <c r="BP36" s="593"/>
      <c r="BQ36" s="593"/>
      <c r="BR36" s="593"/>
      <c r="BS36" s="593"/>
    </row>
    <row r="37" spans="2:71" ht="15.75" x14ac:dyDescent="0.25">
      <c r="C37" s="593"/>
      <c r="D37" s="593"/>
      <c r="E37" s="593"/>
      <c r="F37" s="593"/>
      <c r="G37" s="593"/>
      <c r="H37" s="593"/>
      <c r="I37" s="593"/>
      <c r="J37" s="593"/>
      <c r="K37" s="593"/>
      <c r="L37" s="593"/>
      <c r="M37" s="593"/>
      <c r="N37" s="593"/>
      <c r="O37" s="593"/>
      <c r="P37" s="593"/>
      <c r="Q37" s="593"/>
      <c r="R37" s="593"/>
      <c r="S37" s="593"/>
      <c r="T37" s="593"/>
      <c r="U37" s="593"/>
      <c r="V37" s="593"/>
      <c r="W37" s="593"/>
      <c r="X37" s="593"/>
      <c r="Y37" s="593"/>
      <c r="Z37" s="593"/>
      <c r="AA37" s="593"/>
      <c r="AB37" s="593"/>
      <c r="AC37" s="593"/>
      <c r="AD37" s="593"/>
      <c r="AE37" s="593"/>
      <c r="AF37" s="593"/>
      <c r="AG37" s="593"/>
      <c r="AH37" s="593"/>
      <c r="AI37" s="593"/>
      <c r="AJ37" s="593"/>
      <c r="AK37" s="593"/>
      <c r="AL37" s="593"/>
      <c r="AM37" s="593"/>
      <c r="AN37" s="593"/>
      <c r="AO37" s="593"/>
      <c r="AP37" s="593"/>
      <c r="AQ37" s="593"/>
      <c r="AR37" s="593"/>
      <c r="AS37" s="593"/>
      <c r="AT37" s="593"/>
      <c r="AU37" s="593"/>
      <c r="AV37" s="593"/>
      <c r="AW37" s="593"/>
      <c r="AX37" s="593"/>
      <c r="AY37" s="593"/>
      <c r="AZ37" s="593"/>
      <c r="BA37" s="593"/>
      <c r="BB37" s="593"/>
      <c r="BC37" s="593"/>
      <c r="BD37" s="593"/>
      <c r="BE37" s="593"/>
      <c r="BF37" s="593"/>
      <c r="BG37" s="593"/>
      <c r="BH37" s="593"/>
      <c r="BI37" s="593"/>
      <c r="BJ37" s="593"/>
      <c r="BK37" s="593"/>
      <c r="BL37" s="593"/>
      <c r="BM37" s="593"/>
      <c r="BN37" s="593"/>
      <c r="BO37" s="593"/>
      <c r="BP37" s="593"/>
      <c r="BQ37" s="593"/>
      <c r="BR37" s="593"/>
      <c r="BS37" s="593"/>
    </row>
    <row r="38" spans="2:71" ht="15.75" x14ac:dyDescent="0.25">
      <c r="C38" s="593"/>
      <c r="D38" s="593"/>
      <c r="E38" s="593"/>
      <c r="F38" s="593"/>
      <c r="G38" s="593"/>
      <c r="H38" s="593"/>
      <c r="I38" s="593"/>
      <c r="J38" s="593"/>
      <c r="K38" s="593"/>
      <c r="L38" s="593"/>
      <c r="M38" s="593"/>
      <c r="N38" s="593"/>
      <c r="O38" s="593"/>
      <c r="P38" s="593"/>
      <c r="Q38" s="593"/>
      <c r="R38" s="593"/>
      <c r="S38" s="593"/>
      <c r="T38" s="593"/>
      <c r="U38" s="593"/>
      <c r="V38" s="593"/>
      <c r="W38" s="593"/>
      <c r="X38" s="593"/>
      <c r="Y38" s="593"/>
      <c r="Z38" s="593"/>
      <c r="AA38" s="593"/>
      <c r="AB38" s="593"/>
      <c r="AC38" s="593"/>
      <c r="AD38" s="593"/>
      <c r="AE38" s="593"/>
      <c r="AF38" s="593"/>
      <c r="AG38" s="593"/>
      <c r="AH38" s="593"/>
      <c r="AI38" s="593"/>
      <c r="AJ38" s="593"/>
      <c r="AK38" s="593"/>
      <c r="AL38" s="593"/>
      <c r="AM38" s="593"/>
      <c r="AN38" s="593"/>
      <c r="AO38" s="593"/>
      <c r="AP38" s="593"/>
      <c r="AQ38" s="593"/>
      <c r="AR38" s="593"/>
      <c r="AS38" s="593"/>
      <c r="AT38" s="593"/>
      <c r="AU38" s="593"/>
      <c r="AV38" s="593"/>
      <c r="AW38" s="593"/>
      <c r="AX38" s="593"/>
      <c r="AY38" s="593"/>
      <c r="AZ38" s="593"/>
      <c r="BA38" s="593"/>
      <c r="BB38" s="593"/>
      <c r="BC38" s="593"/>
      <c r="BD38" s="593"/>
      <c r="BE38" s="593"/>
      <c r="BF38" s="593"/>
      <c r="BG38" s="593"/>
      <c r="BH38" s="593"/>
      <c r="BI38" s="593"/>
      <c r="BJ38" s="593"/>
      <c r="BK38" s="593"/>
      <c r="BL38" s="593"/>
      <c r="BM38" s="593"/>
      <c r="BN38" s="593"/>
      <c r="BO38" s="593"/>
      <c r="BP38" s="593"/>
      <c r="BQ38" s="593"/>
      <c r="BR38" s="593"/>
      <c r="BS38" s="593"/>
    </row>
    <row r="39" spans="2:71" ht="15.75" x14ac:dyDescent="0.25">
      <c r="C39" s="593"/>
      <c r="D39" s="593"/>
      <c r="E39" s="593"/>
      <c r="F39" s="593"/>
      <c r="G39" s="593"/>
      <c r="H39" s="593"/>
      <c r="I39" s="593"/>
      <c r="J39" s="593"/>
      <c r="K39" s="593"/>
      <c r="L39" s="593"/>
      <c r="M39" s="593"/>
      <c r="N39" s="593"/>
      <c r="O39" s="593"/>
      <c r="P39" s="593"/>
      <c r="Q39" s="593"/>
      <c r="R39" s="593"/>
      <c r="S39" s="593"/>
      <c r="T39" s="593"/>
      <c r="U39" s="593"/>
      <c r="V39" s="593"/>
      <c r="W39" s="593"/>
      <c r="X39" s="593"/>
      <c r="Y39" s="593"/>
      <c r="Z39" s="593"/>
      <c r="AA39" s="593"/>
      <c r="AB39" s="593"/>
      <c r="AC39" s="593"/>
      <c r="AD39" s="593"/>
      <c r="AE39" s="593"/>
      <c r="AF39" s="593"/>
      <c r="AG39" s="593"/>
      <c r="AH39" s="593"/>
      <c r="AI39" s="593"/>
      <c r="AJ39" s="593"/>
      <c r="AK39" s="593"/>
      <c r="AL39" s="593"/>
      <c r="AM39" s="593"/>
      <c r="AN39" s="593"/>
      <c r="AO39" s="593"/>
      <c r="AP39" s="593"/>
      <c r="AQ39" s="593"/>
      <c r="AR39" s="593"/>
      <c r="AS39" s="593"/>
      <c r="AT39" s="593"/>
      <c r="AU39" s="593"/>
      <c r="AV39" s="593"/>
      <c r="AW39" s="593"/>
      <c r="AX39" s="593"/>
      <c r="AY39" s="593"/>
      <c r="AZ39" s="593"/>
      <c r="BA39" s="593"/>
      <c r="BB39" s="593"/>
      <c r="BC39" s="593"/>
      <c r="BD39" s="593"/>
      <c r="BE39" s="593"/>
      <c r="BF39" s="593"/>
      <c r="BG39" s="593"/>
      <c r="BH39" s="593"/>
      <c r="BI39" s="593"/>
      <c r="BJ39" s="593"/>
      <c r="BK39" s="593"/>
      <c r="BL39" s="593"/>
      <c r="BM39" s="593"/>
      <c r="BN39" s="593"/>
      <c r="BO39" s="593"/>
      <c r="BP39" s="593"/>
      <c r="BQ39" s="593"/>
      <c r="BR39" s="593"/>
      <c r="BS39" s="593"/>
    </row>
    <row r="40" spans="2:71" ht="15.75" x14ac:dyDescent="0.25">
      <c r="C40" s="593"/>
      <c r="D40" s="593"/>
      <c r="E40" s="593"/>
      <c r="F40" s="593"/>
      <c r="G40" s="593"/>
      <c r="H40" s="593"/>
      <c r="I40" s="593"/>
      <c r="J40" s="593"/>
      <c r="K40" s="593"/>
      <c r="L40" s="593"/>
      <c r="M40" s="593"/>
      <c r="N40" s="593"/>
      <c r="O40" s="593"/>
      <c r="P40" s="593"/>
      <c r="Q40" s="593"/>
      <c r="R40" s="593"/>
      <c r="S40" s="593"/>
      <c r="T40" s="593"/>
      <c r="U40" s="593"/>
      <c r="V40" s="593"/>
      <c r="W40" s="593"/>
      <c r="X40" s="593"/>
      <c r="Y40" s="593"/>
      <c r="Z40" s="593"/>
      <c r="AA40" s="593"/>
      <c r="AB40" s="593"/>
      <c r="AC40" s="593"/>
      <c r="AD40" s="593"/>
      <c r="AE40" s="593"/>
      <c r="AF40" s="593"/>
      <c r="AG40" s="593"/>
      <c r="AH40" s="593"/>
      <c r="AI40" s="593"/>
      <c r="AJ40" s="593"/>
      <c r="AK40" s="593"/>
      <c r="AL40" s="593"/>
      <c r="AM40" s="593"/>
      <c r="AN40" s="593"/>
      <c r="AO40" s="593"/>
      <c r="AP40" s="593"/>
      <c r="AQ40" s="593"/>
      <c r="AR40" s="593"/>
      <c r="AS40" s="593"/>
      <c r="AT40" s="593"/>
      <c r="AU40" s="593"/>
      <c r="AV40" s="593"/>
      <c r="AW40" s="593"/>
      <c r="AX40" s="593"/>
      <c r="AY40" s="593"/>
      <c r="AZ40" s="593"/>
      <c r="BA40" s="593"/>
      <c r="BB40" s="593"/>
      <c r="BC40" s="593"/>
      <c r="BD40" s="593"/>
      <c r="BE40" s="593"/>
      <c r="BF40" s="593"/>
      <c r="BG40" s="593"/>
      <c r="BH40" s="593"/>
      <c r="BI40" s="593"/>
      <c r="BJ40" s="593"/>
      <c r="BK40" s="593"/>
      <c r="BL40" s="593"/>
      <c r="BM40" s="593"/>
      <c r="BN40" s="593"/>
      <c r="BO40" s="593"/>
      <c r="BP40" s="593"/>
      <c r="BQ40" s="593"/>
      <c r="BR40" s="593"/>
      <c r="BS40" s="593"/>
    </row>
    <row r="41" spans="2:71" ht="15.75" x14ac:dyDescent="0.25">
      <c r="C41" s="593"/>
      <c r="D41" s="593"/>
      <c r="E41" s="593"/>
      <c r="F41" s="593"/>
      <c r="G41" s="593"/>
      <c r="H41" s="593"/>
      <c r="I41" s="593"/>
      <c r="J41" s="593"/>
      <c r="K41" s="593"/>
      <c r="L41" s="593"/>
      <c r="M41" s="593"/>
      <c r="N41" s="593"/>
      <c r="O41" s="593"/>
      <c r="P41" s="593"/>
      <c r="Q41" s="593"/>
      <c r="R41" s="593"/>
      <c r="S41" s="593"/>
      <c r="T41" s="593"/>
      <c r="U41" s="593"/>
      <c r="V41" s="593"/>
      <c r="W41" s="593"/>
      <c r="X41" s="593"/>
      <c r="Y41" s="593"/>
      <c r="Z41" s="593"/>
      <c r="AA41" s="593"/>
      <c r="AB41" s="593"/>
      <c r="AC41" s="593"/>
      <c r="AD41" s="593"/>
      <c r="AE41" s="593"/>
      <c r="AF41" s="593"/>
      <c r="AG41" s="593"/>
      <c r="AH41" s="593"/>
      <c r="AI41" s="593"/>
      <c r="AJ41" s="593"/>
      <c r="AK41" s="593"/>
      <c r="AL41" s="593"/>
      <c r="AM41" s="593"/>
      <c r="AN41" s="593"/>
      <c r="AO41" s="593"/>
      <c r="AP41" s="593"/>
      <c r="AQ41" s="593"/>
      <c r="AR41" s="593"/>
      <c r="AS41" s="593"/>
      <c r="AT41" s="593"/>
      <c r="AU41" s="593"/>
      <c r="AV41" s="593"/>
      <c r="AW41" s="593"/>
      <c r="AX41" s="593"/>
      <c r="AY41" s="593"/>
      <c r="AZ41" s="593"/>
      <c r="BA41" s="593"/>
      <c r="BB41" s="593"/>
      <c r="BC41" s="593"/>
      <c r="BD41" s="593"/>
      <c r="BE41" s="593"/>
      <c r="BF41" s="593"/>
      <c r="BG41" s="593"/>
      <c r="BH41" s="593"/>
      <c r="BI41" s="593"/>
      <c r="BJ41" s="593"/>
      <c r="BK41" s="593"/>
      <c r="BL41" s="593"/>
      <c r="BM41" s="593"/>
      <c r="BN41" s="593"/>
      <c r="BO41" s="593"/>
      <c r="BP41" s="593"/>
      <c r="BQ41" s="593"/>
      <c r="BR41" s="593"/>
      <c r="BS41" s="593"/>
    </row>
    <row r="42" spans="2:71" ht="15.75" x14ac:dyDescent="0.25">
      <c r="C42" s="593"/>
      <c r="D42" s="593"/>
      <c r="E42" s="593"/>
      <c r="F42" s="593"/>
      <c r="G42" s="593"/>
      <c r="H42" s="593"/>
      <c r="I42" s="593"/>
      <c r="J42" s="593"/>
      <c r="K42" s="593"/>
      <c r="L42" s="593"/>
      <c r="M42" s="593"/>
      <c r="N42" s="593"/>
      <c r="O42" s="593"/>
      <c r="P42" s="593"/>
      <c r="Q42" s="593"/>
      <c r="R42" s="593"/>
      <c r="S42" s="593"/>
      <c r="T42" s="593"/>
      <c r="U42" s="593"/>
      <c r="V42" s="593"/>
      <c r="W42" s="593"/>
      <c r="X42" s="593"/>
      <c r="Y42" s="593"/>
      <c r="Z42" s="593"/>
      <c r="AA42" s="593"/>
      <c r="AB42" s="593"/>
      <c r="AC42" s="593"/>
      <c r="AD42" s="593"/>
      <c r="AE42" s="593"/>
      <c r="AF42" s="593"/>
      <c r="AG42" s="593"/>
      <c r="AH42" s="593"/>
      <c r="AI42" s="593"/>
      <c r="AJ42" s="593"/>
      <c r="AK42" s="593"/>
      <c r="AL42" s="593"/>
      <c r="AM42" s="593"/>
      <c r="AN42" s="593"/>
      <c r="AO42" s="593"/>
      <c r="AP42" s="593"/>
      <c r="AQ42" s="593"/>
      <c r="AR42" s="593"/>
      <c r="AS42" s="593"/>
      <c r="AT42" s="593"/>
      <c r="AU42" s="593"/>
      <c r="AV42" s="593"/>
      <c r="AW42" s="593"/>
      <c r="AX42" s="593"/>
      <c r="AY42" s="593"/>
      <c r="AZ42" s="593"/>
      <c r="BA42" s="593"/>
      <c r="BB42" s="593"/>
      <c r="BC42" s="593"/>
      <c r="BD42" s="593"/>
      <c r="BE42" s="593"/>
      <c r="BF42" s="593"/>
      <c r="BG42" s="593"/>
      <c r="BH42" s="593"/>
      <c r="BI42" s="593"/>
      <c r="BJ42" s="593"/>
      <c r="BK42" s="593"/>
      <c r="BL42" s="593"/>
      <c r="BM42" s="593"/>
      <c r="BN42" s="593"/>
      <c r="BO42" s="593"/>
      <c r="BP42" s="593"/>
      <c r="BQ42" s="593"/>
      <c r="BR42" s="593"/>
      <c r="BS42" s="593"/>
    </row>
    <row r="43" spans="2:71" ht="15.75" x14ac:dyDescent="0.25">
      <c r="B43" s="593"/>
      <c r="C43" s="593"/>
      <c r="D43" s="593"/>
      <c r="E43" s="593"/>
      <c r="F43" s="593"/>
      <c r="G43" s="593"/>
      <c r="H43" s="593"/>
      <c r="I43" s="593"/>
      <c r="J43" s="593"/>
      <c r="K43" s="593"/>
      <c r="L43" s="593"/>
      <c r="M43" s="593"/>
      <c r="N43" s="593"/>
      <c r="O43" s="593"/>
      <c r="P43" s="593"/>
      <c r="Q43" s="593"/>
      <c r="R43" s="593"/>
      <c r="S43" s="593"/>
      <c r="T43" s="593"/>
      <c r="U43" s="593"/>
      <c r="V43" s="593"/>
      <c r="W43" s="593"/>
      <c r="X43" s="593"/>
      <c r="Y43" s="593"/>
      <c r="Z43" s="593"/>
      <c r="AA43" s="593"/>
      <c r="AB43" s="593"/>
      <c r="AC43" s="593"/>
      <c r="AD43" s="593"/>
      <c r="AE43" s="593"/>
      <c r="AF43" s="593"/>
      <c r="AG43" s="593"/>
      <c r="AH43" s="593"/>
      <c r="AI43" s="593"/>
      <c r="AJ43" s="593"/>
      <c r="AK43" s="593"/>
      <c r="AL43" s="593"/>
      <c r="AM43" s="593"/>
      <c r="AN43" s="593"/>
      <c r="AO43" s="593"/>
      <c r="AP43" s="593"/>
      <c r="AQ43" s="593"/>
      <c r="AR43" s="593"/>
      <c r="AS43" s="593"/>
      <c r="AT43" s="593"/>
      <c r="AU43" s="593"/>
      <c r="AV43" s="593"/>
      <c r="AW43" s="593"/>
      <c r="AX43" s="593"/>
      <c r="AY43" s="593"/>
      <c r="AZ43" s="593"/>
      <c r="BA43" s="593"/>
      <c r="BB43" s="593"/>
      <c r="BC43" s="593"/>
      <c r="BD43" s="593"/>
      <c r="BE43" s="593"/>
      <c r="BF43" s="593"/>
      <c r="BG43" s="593"/>
      <c r="BH43" s="593"/>
      <c r="BI43" s="593"/>
      <c r="BJ43" s="593"/>
      <c r="BK43" s="593"/>
      <c r="BL43" s="593"/>
      <c r="BM43" s="593"/>
      <c r="BN43" s="593"/>
      <c r="BO43" s="593"/>
      <c r="BP43" s="593"/>
      <c r="BQ43" s="593"/>
      <c r="BR43" s="593"/>
      <c r="BS43" s="593"/>
    </row>
    <row r="44" spans="2:71" ht="15.75" x14ac:dyDescent="0.25">
      <c r="B44" s="593"/>
      <c r="C44" s="593"/>
      <c r="D44" s="593"/>
      <c r="E44" s="593"/>
      <c r="F44" s="593"/>
      <c r="G44" s="593"/>
      <c r="H44" s="593"/>
      <c r="I44" s="593"/>
      <c r="J44" s="593"/>
      <c r="K44" s="593"/>
      <c r="L44" s="593"/>
      <c r="M44" s="593"/>
      <c r="N44" s="593"/>
      <c r="O44" s="593"/>
      <c r="P44" s="593"/>
      <c r="Q44" s="593"/>
      <c r="R44" s="593"/>
      <c r="S44" s="593"/>
      <c r="T44" s="593"/>
      <c r="U44" s="593"/>
      <c r="V44" s="593"/>
      <c r="W44" s="593"/>
      <c r="X44" s="593"/>
      <c r="Y44" s="593"/>
      <c r="Z44" s="593"/>
      <c r="AA44" s="593"/>
      <c r="AB44" s="593"/>
      <c r="AC44" s="593"/>
      <c r="AD44" s="593"/>
      <c r="AE44" s="593"/>
      <c r="AF44" s="593"/>
      <c r="AG44" s="593"/>
      <c r="AH44" s="593"/>
      <c r="AI44" s="593"/>
      <c r="AJ44" s="593"/>
      <c r="AK44" s="593"/>
      <c r="AL44" s="593"/>
      <c r="AM44" s="593"/>
      <c r="AN44" s="593"/>
      <c r="AO44" s="593"/>
      <c r="AP44" s="593"/>
      <c r="AQ44" s="593"/>
      <c r="AR44" s="593"/>
      <c r="AS44" s="593"/>
      <c r="AT44" s="593"/>
      <c r="AU44" s="593"/>
      <c r="AV44" s="593"/>
      <c r="AW44" s="593"/>
      <c r="AX44" s="593"/>
      <c r="AY44" s="593"/>
      <c r="AZ44" s="593"/>
      <c r="BA44" s="593"/>
      <c r="BB44" s="593"/>
      <c r="BC44" s="593"/>
      <c r="BD44" s="593"/>
      <c r="BE44" s="593"/>
      <c r="BF44" s="593"/>
      <c r="BG44" s="593"/>
      <c r="BH44" s="593"/>
      <c r="BI44" s="593"/>
      <c r="BJ44" s="593"/>
      <c r="BK44" s="593"/>
      <c r="BL44" s="593"/>
      <c r="BM44" s="593"/>
      <c r="BN44" s="593"/>
      <c r="BO44" s="593"/>
      <c r="BP44" s="593"/>
      <c r="BQ44" s="593"/>
      <c r="BR44" s="593"/>
      <c r="BS44" s="593"/>
    </row>
    <row r="45" spans="2:71" ht="15.75" x14ac:dyDescent="0.25">
      <c r="B45" s="593"/>
      <c r="C45" s="593"/>
      <c r="D45" s="593"/>
      <c r="E45" s="593"/>
      <c r="F45" s="593"/>
      <c r="G45" s="593"/>
      <c r="H45" s="593"/>
      <c r="I45" s="593"/>
      <c r="J45" s="593"/>
      <c r="K45" s="593"/>
      <c r="L45" s="593"/>
      <c r="M45" s="593"/>
      <c r="N45" s="593"/>
      <c r="O45" s="593"/>
      <c r="P45" s="593"/>
      <c r="Q45" s="593"/>
      <c r="R45" s="593"/>
      <c r="S45" s="593"/>
      <c r="T45" s="593"/>
      <c r="U45" s="593"/>
      <c r="V45" s="593"/>
      <c r="W45" s="593"/>
      <c r="X45" s="593"/>
      <c r="Y45" s="593"/>
      <c r="Z45" s="593"/>
      <c r="AA45" s="593"/>
      <c r="AB45" s="593"/>
      <c r="AC45" s="593"/>
      <c r="AD45" s="593"/>
      <c r="AE45" s="593"/>
      <c r="AF45" s="593"/>
      <c r="AG45" s="593"/>
      <c r="AH45" s="593"/>
      <c r="AI45" s="593"/>
      <c r="AJ45" s="593"/>
      <c r="AK45" s="593"/>
      <c r="AL45" s="593"/>
      <c r="AM45" s="593"/>
      <c r="AN45" s="593"/>
      <c r="AO45" s="593"/>
      <c r="AP45" s="593"/>
      <c r="AQ45" s="593"/>
      <c r="AR45" s="593"/>
      <c r="AS45" s="593"/>
      <c r="AT45" s="593"/>
      <c r="AU45" s="593"/>
      <c r="AV45" s="593"/>
      <c r="AW45" s="593"/>
      <c r="AX45" s="593"/>
      <c r="AY45" s="593"/>
      <c r="AZ45" s="593"/>
      <c r="BA45" s="593"/>
      <c r="BB45" s="593"/>
      <c r="BC45" s="593"/>
      <c r="BD45" s="593"/>
      <c r="BE45" s="593"/>
      <c r="BF45" s="593"/>
      <c r="BG45" s="593"/>
      <c r="BH45" s="593"/>
      <c r="BI45" s="593"/>
      <c r="BJ45" s="593"/>
      <c r="BK45" s="593"/>
      <c r="BL45" s="593"/>
      <c r="BM45" s="593"/>
      <c r="BN45" s="593"/>
      <c r="BO45" s="593"/>
      <c r="BP45" s="593"/>
      <c r="BQ45" s="593"/>
      <c r="BR45" s="593"/>
      <c r="BS45" s="593"/>
    </row>
    <row r="46" spans="2:71" ht="15.75" x14ac:dyDescent="0.25">
      <c r="B46" s="593"/>
      <c r="C46" s="593"/>
      <c r="D46" s="593"/>
      <c r="E46" s="593"/>
      <c r="F46" s="593"/>
      <c r="G46" s="593"/>
      <c r="H46" s="593"/>
      <c r="I46" s="593"/>
      <c r="J46" s="593"/>
      <c r="K46" s="593"/>
      <c r="L46" s="593"/>
      <c r="M46" s="593"/>
      <c r="N46" s="593"/>
      <c r="O46" s="593"/>
      <c r="P46" s="593"/>
      <c r="Q46" s="593"/>
      <c r="R46" s="593"/>
      <c r="S46" s="593"/>
      <c r="T46" s="593"/>
      <c r="U46" s="593"/>
      <c r="V46" s="593"/>
      <c r="W46" s="593"/>
      <c r="X46" s="593"/>
      <c r="Y46" s="593"/>
      <c r="Z46" s="593"/>
      <c r="AA46" s="593"/>
      <c r="AB46" s="593"/>
      <c r="AC46" s="593"/>
      <c r="AD46" s="593"/>
      <c r="AE46" s="593"/>
      <c r="AF46" s="593"/>
      <c r="AG46" s="593"/>
      <c r="AH46" s="593"/>
      <c r="AI46" s="593"/>
      <c r="AJ46" s="593"/>
      <c r="AK46" s="593"/>
      <c r="AL46" s="593"/>
      <c r="AM46" s="593"/>
      <c r="AN46" s="593"/>
      <c r="AO46" s="593"/>
      <c r="AP46" s="593"/>
      <c r="AQ46" s="593"/>
      <c r="AR46" s="593"/>
      <c r="AS46" s="593"/>
      <c r="AT46" s="593"/>
      <c r="AU46" s="593"/>
      <c r="AV46" s="593"/>
      <c r="AW46" s="593"/>
      <c r="AX46" s="593"/>
      <c r="AY46" s="593"/>
      <c r="AZ46" s="593"/>
      <c r="BA46" s="593"/>
      <c r="BB46" s="593"/>
      <c r="BC46" s="593"/>
      <c r="BD46" s="593"/>
      <c r="BE46" s="593"/>
      <c r="BF46" s="593"/>
      <c r="BG46" s="593"/>
      <c r="BH46" s="593"/>
      <c r="BI46" s="593"/>
      <c r="BJ46" s="593"/>
      <c r="BK46" s="593"/>
      <c r="BL46" s="593"/>
      <c r="BM46" s="593"/>
      <c r="BN46" s="593"/>
      <c r="BO46" s="593"/>
      <c r="BP46" s="593"/>
      <c r="BQ46" s="593"/>
      <c r="BR46" s="593"/>
      <c r="BS46" s="593"/>
    </row>
    <row r="47" spans="2:71" ht="15.75" x14ac:dyDescent="0.25">
      <c r="B47" s="593"/>
      <c r="C47" s="593"/>
      <c r="D47" s="593"/>
      <c r="E47" s="593"/>
      <c r="F47" s="593"/>
      <c r="G47" s="593"/>
      <c r="H47" s="593"/>
      <c r="I47" s="593"/>
      <c r="J47" s="593"/>
      <c r="K47" s="593"/>
      <c r="L47" s="593"/>
      <c r="M47" s="593"/>
      <c r="N47" s="593"/>
      <c r="O47" s="593"/>
      <c r="P47" s="593"/>
      <c r="Q47" s="593"/>
      <c r="R47" s="593"/>
      <c r="S47" s="593"/>
      <c r="T47" s="593"/>
      <c r="U47" s="593"/>
      <c r="V47" s="593"/>
      <c r="W47" s="593"/>
      <c r="X47" s="593"/>
      <c r="Y47" s="593"/>
      <c r="Z47" s="593"/>
      <c r="AA47" s="593"/>
      <c r="AB47" s="593"/>
      <c r="AC47" s="593"/>
      <c r="AD47" s="593"/>
      <c r="AE47" s="593"/>
      <c r="AF47" s="593"/>
      <c r="AG47" s="593"/>
      <c r="AH47" s="593"/>
      <c r="AI47" s="593"/>
      <c r="AJ47" s="593"/>
      <c r="AK47" s="593"/>
      <c r="AL47" s="593"/>
      <c r="AM47" s="593"/>
      <c r="AN47" s="593"/>
      <c r="AO47" s="593"/>
      <c r="AP47" s="593"/>
      <c r="AQ47" s="593"/>
      <c r="AR47" s="593"/>
      <c r="AS47" s="593"/>
      <c r="AT47" s="593"/>
      <c r="AU47" s="593"/>
      <c r="AV47" s="593"/>
      <c r="AW47" s="593"/>
      <c r="AX47" s="593"/>
      <c r="AY47" s="593"/>
      <c r="AZ47" s="593"/>
      <c r="BA47" s="593"/>
      <c r="BB47" s="593"/>
      <c r="BC47" s="593"/>
      <c r="BD47" s="593"/>
      <c r="BE47" s="593"/>
      <c r="BF47" s="593"/>
      <c r="BG47" s="593"/>
      <c r="BH47" s="593"/>
      <c r="BI47" s="593"/>
      <c r="BJ47" s="593"/>
      <c r="BK47" s="593"/>
      <c r="BL47" s="593"/>
      <c r="BM47" s="593"/>
      <c r="BN47" s="593"/>
      <c r="BO47" s="593"/>
      <c r="BP47" s="593"/>
      <c r="BQ47" s="593"/>
      <c r="BR47" s="593"/>
      <c r="BS47" s="593"/>
    </row>
    <row r="48" spans="2:71" ht="15.75" x14ac:dyDescent="0.25">
      <c r="B48" s="593"/>
      <c r="C48" s="593"/>
      <c r="D48" s="593"/>
      <c r="E48" s="593"/>
      <c r="F48" s="593"/>
      <c r="G48" s="593"/>
      <c r="H48" s="593"/>
      <c r="I48" s="593"/>
      <c r="J48" s="593"/>
      <c r="K48" s="593"/>
      <c r="L48" s="593"/>
      <c r="M48" s="593"/>
      <c r="N48" s="593"/>
      <c r="O48" s="593"/>
      <c r="P48" s="593"/>
      <c r="Q48" s="593"/>
      <c r="R48" s="593"/>
      <c r="S48" s="593"/>
      <c r="T48" s="593"/>
      <c r="U48" s="593"/>
      <c r="V48" s="593"/>
      <c r="W48" s="593"/>
      <c r="X48" s="593"/>
      <c r="Y48" s="593"/>
      <c r="Z48" s="593"/>
      <c r="AA48" s="593"/>
      <c r="AB48" s="593"/>
      <c r="AC48" s="593"/>
      <c r="AD48" s="593"/>
      <c r="AE48" s="593"/>
      <c r="AF48" s="593"/>
      <c r="AG48" s="593"/>
      <c r="AH48" s="593"/>
      <c r="AI48" s="593"/>
      <c r="AJ48" s="593"/>
      <c r="AK48" s="593"/>
      <c r="AL48" s="593"/>
      <c r="AM48" s="593"/>
      <c r="AN48" s="593"/>
      <c r="AO48" s="593"/>
      <c r="AP48" s="593"/>
      <c r="AQ48" s="593"/>
      <c r="AR48" s="593"/>
      <c r="AS48" s="593"/>
      <c r="AT48" s="593"/>
      <c r="AU48" s="593"/>
      <c r="AV48" s="593"/>
      <c r="AW48" s="593"/>
      <c r="AX48" s="593"/>
      <c r="AY48" s="593"/>
      <c r="AZ48" s="593"/>
      <c r="BA48" s="593"/>
      <c r="BB48" s="593"/>
      <c r="BC48" s="593"/>
      <c r="BD48" s="593"/>
      <c r="BE48" s="593"/>
      <c r="BF48" s="593"/>
      <c r="BG48" s="593"/>
      <c r="BH48" s="593"/>
      <c r="BI48" s="593"/>
      <c r="BJ48" s="593"/>
      <c r="BK48" s="593"/>
      <c r="BL48" s="593"/>
      <c r="BM48" s="593"/>
      <c r="BN48" s="593"/>
      <c r="BO48" s="593"/>
      <c r="BP48" s="593"/>
      <c r="BQ48" s="593"/>
      <c r="BR48" s="593"/>
      <c r="BS48" s="593"/>
    </row>
    <row r="49" spans="2:71" ht="15.75" x14ac:dyDescent="0.25">
      <c r="B49" s="593"/>
      <c r="C49" s="593"/>
      <c r="D49" s="593"/>
      <c r="E49" s="593"/>
      <c r="F49" s="593"/>
      <c r="G49" s="593"/>
      <c r="H49" s="593"/>
      <c r="I49" s="593"/>
      <c r="J49" s="593"/>
      <c r="K49" s="593"/>
      <c r="L49" s="593"/>
      <c r="M49" s="593"/>
      <c r="N49" s="593"/>
      <c r="O49" s="593"/>
      <c r="P49" s="593"/>
      <c r="Q49" s="593"/>
      <c r="R49" s="593"/>
      <c r="S49" s="593"/>
      <c r="T49" s="593"/>
      <c r="U49" s="593"/>
      <c r="V49" s="593"/>
      <c r="W49" s="593"/>
      <c r="X49" s="593"/>
      <c r="Y49" s="593"/>
      <c r="Z49" s="593"/>
      <c r="AA49" s="593"/>
      <c r="AB49" s="593"/>
      <c r="AC49" s="593"/>
      <c r="AD49" s="593"/>
      <c r="AE49" s="593"/>
      <c r="AF49" s="593"/>
      <c r="AG49" s="593"/>
      <c r="AH49" s="593"/>
      <c r="AI49" s="593"/>
      <c r="AJ49" s="593"/>
      <c r="AK49" s="593"/>
      <c r="AL49" s="593"/>
      <c r="AM49" s="593"/>
      <c r="AN49" s="593"/>
      <c r="AO49" s="593"/>
      <c r="AP49" s="593"/>
      <c r="AQ49" s="593"/>
      <c r="AR49" s="593"/>
      <c r="AS49" s="593"/>
      <c r="AT49" s="593"/>
      <c r="AU49" s="593"/>
      <c r="AV49" s="593"/>
      <c r="AW49" s="593"/>
      <c r="AX49" s="593"/>
      <c r="AY49" s="593"/>
      <c r="AZ49" s="593"/>
      <c r="BA49" s="593"/>
      <c r="BB49" s="593"/>
      <c r="BC49" s="593"/>
      <c r="BD49" s="593"/>
      <c r="BE49" s="593"/>
      <c r="BF49" s="593"/>
      <c r="BG49" s="593"/>
      <c r="BH49" s="593"/>
      <c r="BI49" s="593"/>
      <c r="BJ49" s="593"/>
      <c r="BK49" s="593"/>
      <c r="BL49" s="593"/>
      <c r="BM49" s="593"/>
      <c r="BN49" s="593"/>
      <c r="BO49" s="593"/>
      <c r="BP49" s="593"/>
      <c r="BQ49" s="593"/>
      <c r="BR49" s="593"/>
      <c r="BS49" s="593"/>
    </row>
    <row r="50" spans="2:71" ht="15.75" x14ac:dyDescent="0.25">
      <c r="B50" s="593"/>
      <c r="C50" s="593"/>
      <c r="D50" s="593"/>
      <c r="E50" s="593"/>
      <c r="F50" s="593"/>
      <c r="G50" s="593"/>
      <c r="H50" s="593"/>
      <c r="I50" s="593"/>
      <c r="J50" s="593"/>
      <c r="K50" s="593"/>
      <c r="L50" s="593"/>
      <c r="M50" s="593"/>
      <c r="N50" s="593"/>
      <c r="O50" s="593"/>
      <c r="P50" s="593"/>
      <c r="Q50" s="593"/>
      <c r="R50" s="593"/>
      <c r="S50" s="593"/>
      <c r="T50" s="593"/>
      <c r="U50" s="593"/>
      <c r="V50" s="593"/>
      <c r="W50" s="593"/>
      <c r="X50" s="593"/>
      <c r="Y50" s="593"/>
      <c r="Z50" s="593"/>
      <c r="AA50" s="593"/>
      <c r="AB50" s="593"/>
      <c r="AC50" s="593"/>
      <c r="AD50" s="593"/>
      <c r="AE50" s="593"/>
      <c r="AF50" s="593"/>
      <c r="AG50" s="593"/>
      <c r="AH50" s="593"/>
      <c r="AI50" s="593"/>
      <c r="AJ50" s="593"/>
      <c r="AK50" s="593"/>
      <c r="AL50" s="593"/>
      <c r="AM50" s="593"/>
      <c r="AN50" s="593"/>
      <c r="AO50" s="593"/>
      <c r="AP50" s="593"/>
      <c r="AQ50" s="593"/>
      <c r="AR50" s="593"/>
      <c r="AS50" s="593"/>
      <c r="AT50" s="593"/>
      <c r="AU50" s="593"/>
      <c r="AV50" s="593"/>
      <c r="AW50" s="593"/>
      <c r="AX50" s="593"/>
      <c r="AY50" s="593"/>
      <c r="AZ50" s="593"/>
      <c r="BA50" s="593"/>
      <c r="BB50" s="593"/>
      <c r="BC50" s="593"/>
      <c r="BD50" s="593"/>
      <c r="BE50" s="593"/>
      <c r="BF50" s="593"/>
      <c r="BG50" s="593"/>
      <c r="BH50" s="593"/>
      <c r="BI50" s="593"/>
      <c r="BJ50" s="593"/>
      <c r="BK50" s="593"/>
      <c r="BL50" s="593"/>
      <c r="BM50" s="593"/>
      <c r="BN50" s="593"/>
      <c r="BO50" s="593"/>
      <c r="BP50" s="593"/>
      <c r="BQ50" s="593"/>
      <c r="BR50" s="593"/>
      <c r="BS50" s="593"/>
    </row>
    <row r="51" spans="2:71" ht="15.75" x14ac:dyDescent="0.25">
      <c r="B51" s="593"/>
      <c r="C51" s="593"/>
      <c r="D51" s="593"/>
      <c r="E51" s="593"/>
      <c r="F51" s="593"/>
      <c r="G51" s="593"/>
      <c r="H51" s="593"/>
      <c r="I51" s="593"/>
      <c r="J51" s="593"/>
      <c r="K51" s="593"/>
      <c r="L51" s="593"/>
      <c r="M51" s="593"/>
      <c r="N51" s="593"/>
      <c r="O51" s="593"/>
      <c r="P51" s="593"/>
      <c r="Q51" s="593"/>
      <c r="R51" s="593"/>
      <c r="S51" s="593"/>
      <c r="T51" s="593"/>
      <c r="U51" s="593"/>
      <c r="V51" s="593"/>
      <c r="W51" s="593"/>
      <c r="X51" s="593"/>
      <c r="Y51" s="593"/>
      <c r="Z51" s="593"/>
      <c r="AA51" s="593"/>
      <c r="AB51" s="593"/>
      <c r="AC51" s="593"/>
      <c r="AD51" s="593"/>
      <c r="AE51" s="593"/>
      <c r="AF51" s="593"/>
      <c r="AG51" s="593"/>
      <c r="AH51" s="593"/>
      <c r="AI51" s="593"/>
      <c r="AJ51" s="593"/>
      <c r="AK51" s="593"/>
      <c r="AL51" s="593"/>
      <c r="AM51" s="593"/>
      <c r="AN51" s="593"/>
      <c r="AO51" s="593"/>
      <c r="AP51" s="593"/>
      <c r="AQ51" s="593"/>
      <c r="AR51" s="593"/>
      <c r="AS51" s="593"/>
      <c r="AT51" s="593"/>
      <c r="AU51" s="593"/>
      <c r="AV51" s="593"/>
      <c r="AW51" s="593"/>
      <c r="AX51" s="593"/>
      <c r="AY51" s="593"/>
      <c r="AZ51" s="593"/>
      <c r="BA51" s="593"/>
      <c r="BB51" s="593"/>
      <c r="BC51" s="593"/>
      <c r="BD51" s="593"/>
      <c r="BE51" s="593"/>
      <c r="BF51" s="593"/>
      <c r="BG51" s="593"/>
      <c r="BH51" s="593"/>
      <c r="BI51" s="593"/>
      <c r="BJ51" s="593"/>
      <c r="BK51" s="593"/>
      <c r="BL51" s="593"/>
      <c r="BM51" s="593"/>
      <c r="BN51" s="593"/>
      <c r="BO51" s="593"/>
      <c r="BP51" s="593"/>
      <c r="BQ51" s="593"/>
      <c r="BR51" s="593"/>
      <c r="BS51" s="593"/>
    </row>
    <row r="52" spans="2:71" ht="15.75" x14ac:dyDescent="0.25">
      <c r="B52" s="593"/>
      <c r="C52" s="593"/>
      <c r="D52" s="593"/>
      <c r="E52" s="593"/>
      <c r="F52" s="593"/>
      <c r="G52" s="593"/>
      <c r="H52" s="593"/>
      <c r="I52" s="593"/>
      <c r="J52" s="593"/>
      <c r="K52" s="593"/>
      <c r="L52" s="593"/>
      <c r="M52" s="593"/>
      <c r="N52" s="593"/>
      <c r="O52" s="593"/>
      <c r="P52" s="593"/>
      <c r="Q52" s="593"/>
      <c r="R52" s="593"/>
      <c r="S52" s="593"/>
      <c r="T52" s="593"/>
      <c r="U52" s="593"/>
      <c r="V52" s="593"/>
      <c r="W52" s="593"/>
      <c r="X52" s="593"/>
      <c r="Y52" s="593"/>
      <c r="Z52" s="593"/>
      <c r="AA52" s="593"/>
      <c r="AB52" s="593"/>
      <c r="AC52" s="593"/>
      <c r="AD52" s="593"/>
      <c r="AE52" s="593"/>
      <c r="AF52" s="593"/>
      <c r="AG52" s="593"/>
      <c r="AH52" s="593"/>
      <c r="AI52" s="593"/>
      <c r="AJ52" s="593"/>
      <c r="AK52" s="593"/>
      <c r="AL52" s="593"/>
      <c r="AM52" s="593"/>
      <c r="AN52" s="593"/>
      <c r="AO52" s="593"/>
      <c r="AP52" s="593"/>
      <c r="AQ52" s="593"/>
      <c r="AR52" s="593"/>
      <c r="AS52" s="593"/>
      <c r="AT52" s="593"/>
      <c r="AU52" s="593"/>
      <c r="AV52" s="593"/>
      <c r="AW52" s="593"/>
      <c r="AX52" s="593"/>
      <c r="AY52" s="593"/>
      <c r="AZ52" s="593"/>
      <c r="BA52" s="593"/>
      <c r="BB52" s="593"/>
      <c r="BC52" s="593"/>
      <c r="BD52" s="593"/>
      <c r="BE52" s="593"/>
      <c r="BF52" s="593"/>
      <c r="BG52" s="593"/>
      <c r="BH52" s="593"/>
      <c r="BI52" s="593"/>
      <c r="BJ52" s="593"/>
      <c r="BK52" s="593"/>
      <c r="BL52" s="593"/>
      <c r="BM52" s="593"/>
      <c r="BN52" s="593"/>
      <c r="BO52" s="593"/>
      <c r="BP52" s="593"/>
      <c r="BQ52" s="593"/>
      <c r="BR52" s="593"/>
      <c r="BS52" s="593"/>
    </row>
    <row r="53" spans="2:71" ht="15.75" x14ac:dyDescent="0.25">
      <c r="B53" s="593"/>
      <c r="C53" s="593"/>
      <c r="D53" s="593"/>
      <c r="E53" s="593"/>
      <c r="F53" s="593"/>
      <c r="G53" s="593"/>
      <c r="H53" s="593"/>
      <c r="I53" s="593"/>
      <c r="J53" s="593"/>
      <c r="K53" s="593"/>
      <c r="L53" s="593"/>
      <c r="M53" s="593"/>
      <c r="N53" s="593"/>
      <c r="O53" s="593"/>
      <c r="P53" s="593"/>
      <c r="Q53" s="593"/>
      <c r="R53" s="593"/>
      <c r="S53" s="593"/>
      <c r="T53" s="593"/>
      <c r="U53" s="593"/>
      <c r="V53" s="593"/>
      <c r="W53" s="593"/>
      <c r="X53" s="593"/>
      <c r="Y53" s="593"/>
      <c r="Z53" s="593"/>
      <c r="AA53" s="593"/>
      <c r="AB53" s="593"/>
      <c r="AC53" s="593"/>
      <c r="AD53" s="593"/>
      <c r="AE53" s="593"/>
      <c r="AF53" s="593"/>
      <c r="AG53" s="593"/>
      <c r="AH53" s="593"/>
      <c r="AI53" s="593"/>
      <c r="AJ53" s="593"/>
      <c r="AK53" s="593"/>
      <c r="AL53" s="593"/>
      <c r="AM53" s="593"/>
      <c r="AN53" s="593"/>
      <c r="AO53" s="593"/>
      <c r="AP53" s="593"/>
      <c r="AQ53" s="593"/>
      <c r="AR53" s="593"/>
      <c r="AS53" s="593"/>
      <c r="AT53" s="593"/>
      <c r="AU53" s="593"/>
      <c r="AV53" s="593"/>
      <c r="AW53" s="593"/>
      <c r="AX53" s="593"/>
      <c r="AY53" s="593"/>
      <c r="AZ53" s="593"/>
      <c r="BA53" s="593"/>
      <c r="BB53" s="593"/>
      <c r="BC53" s="593"/>
      <c r="BD53" s="593"/>
      <c r="BE53" s="593"/>
      <c r="BF53" s="593"/>
      <c r="BG53" s="593"/>
      <c r="BH53" s="593"/>
      <c r="BI53" s="593"/>
      <c r="BJ53" s="593"/>
      <c r="BK53" s="593"/>
      <c r="BL53" s="593"/>
      <c r="BM53" s="593"/>
      <c r="BN53" s="593"/>
      <c r="BO53" s="593"/>
      <c r="BP53" s="593"/>
      <c r="BQ53" s="593"/>
      <c r="BR53" s="593"/>
      <c r="BS53" s="593"/>
    </row>
    <row r="54" spans="2:71" ht="15.75" x14ac:dyDescent="0.25">
      <c r="B54" s="593"/>
      <c r="C54" s="593"/>
      <c r="D54" s="593"/>
      <c r="E54" s="593"/>
      <c r="F54" s="593"/>
      <c r="G54" s="593"/>
      <c r="H54" s="593"/>
      <c r="I54" s="593"/>
      <c r="J54" s="593"/>
      <c r="K54" s="593"/>
      <c r="L54" s="593"/>
      <c r="M54" s="593"/>
      <c r="N54" s="593"/>
      <c r="O54" s="593"/>
      <c r="P54" s="593"/>
      <c r="Q54" s="593"/>
      <c r="R54" s="593"/>
      <c r="S54" s="593"/>
      <c r="T54" s="593"/>
      <c r="U54" s="593"/>
      <c r="V54" s="593"/>
      <c r="W54" s="593"/>
      <c r="X54" s="593"/>
      <c r="Y54" s="593"/>
      <c r="Z54" s="593"/>
      <c r="AA54" s="593"/>
      <c r="AB54" s="593"/>
      <c r="AC54" s="593"/>
      <c r="AD54" s="593"/>
      <c r="AE54" s="593"/>
      <c r="AF54" s="593"/>
      <c r="AG54" s="593"/>
      <c r="AH54" s="593"/>
      <c r="AI54" s="593"/>
      <c r="AJ54" s="593"/>
      <c r="AK54" s="593"/>
      <c r="AL54" s="593"/>
      <c r="AM54" s="593"/>
      <c r="AN54" s="593"/>
      <c r="AO54" s="593"/>
      <c r="AP54" s="593"/>
      <c r="AQ54" s="593"/>
      <c r="AR54" s="593"/>
      <c r="AS54" s="593"/>
      <c r="AT54" s="593"/>
      <c r="AU54" s="593"/>
      <c r="AV54" s="593"/>
      <c r="AW54" s="593"/>
      <c r="AX54" s="593"/>
      <c r="AY54" s="593"/>
      <c r="AZ54" s="593"/>
      <c r="BA54" s="593"/>
      <c r="BB54" s="593"/>
      <c r="BC54" s="593"/>
      <c r="BD54" s="593"/>
      <c r="BE54" s="593"/>
      <c r="BF54" s="593"/>
      <c r="BG54" s="593"/>
      <c r="BH54" s="593"/>
      <c r="BI54" s="593"/>
      <c r="BJ54" s="593"/>
      <c r="BK54" s="593"/>
      <c r="BL54" s="593"/>
      <c r="BM54" s="593"/>
      <c r="BN54" s="593"/>
      <c r="BO54" s="593"/>
      <c r="BP54" s="593"/>
      <c r="BQ54" s="593"/>
      <c r="BR54" s="593"/>
      <c r="BS54" s="593"/>
    </row>
    <row r="55" spans="2:71" ht="15.75" x14ac:dyDescent="0.25">
      <c r="B55" s="593"/>
      <c r="C55" s="593"/>
      <c r="D55" s="593"/>
      <c r="E55" s="593"/>
      <c r="F55" s="593"/>
      <c r="G55" s="593"/>
      <c r="H55" s="593"/>
      <c r="I55" s="593"/>
      <c r="J55" s="593"/>
      <c r="K55" s="593"/>
      <c r="L55" s="593"/>
      <c r="M55" s="593"/>
      <c r="N55" s="593"/>
      <c r="O55" s="593"/>
      <c r="P55" s="593"/>
      <c r="Q55" s="593"/>
      <c r="R55" s="593"/>
      <c r="S55" s="593"/>
      <c r="T55" s="593"/>
      <c r="U55" s="593"/>
      <c r="V55" s="593"/>
      <c r="W55" s="593"/>
      <c r="X55" s="593"/>
      <c r="Y55" s="593"/>
      <c r="Z55" s="593"/>
      <c r="AA55" s="593"/>
      <c r="AB55" s="593"/>
      <c r="AC55" s="593"/>
      <c r="AD55" s="593"/>
      <c r="AE55" s="593"/>
      <c r="AF55" s="593"/>
      <c r="AG55" s="593"/>
      <c r="AH55" s="593"/>
      <c r="AI55" s="593"/>
      <c r="AJ55" s="593"/>
      <c r="AK55" s="593"/>
      <c r="AL55" s="593"/>
      <c r="AM55" s="593"/>
      <c r="AN55" s="593"/>
      <c r="AO55" s="593"/>
      <c r="AP55" s="593"/>
      <c r="AQ55" s="593"/>
      <c r="AR55" s="593"/>
      <c r="AS55" s="593"/>
      <c r="AT55" s="593"/>
      <c r="AU55" s="593"/>
      <c r="AV55" s="593"/>
      <c r="AW55" s="593"/>
      <c r="AX55" s="593"/>
      <c r="AY55" s="593"/>
      <c r="AZ55" s="593"/>
      <c r="BA55" s="593"/>
      <c r="BB55" s="593"/>
      <c r="BC55" s="593"/>
      <c r="BD55" s="593"/>
      <c r="BE55" s="593"/>
      <c r="BF55" s="593"/>
      <c r="BG55" s="593"/>
      <c r="BH55" s="593"/>
      <c r="BI55" s="593"/>
      <c r="BJ55" s="593"/>
      <c r="BK55" s="593"/>
      <c r="BL55" s="593"/>
      <c r="BM55" s="593"/>
      <c r="BN55" s="593"/>
      <c r="BO55" s="593"/>
      <c r="BP55" s="593"/>
      <c r="BQ55" s="593"/>
      <c r="BR55" s="593"/>
      <c r="BS55" s="593"/>
    </row>
    <row r="56" spans="2:71" ht="15.75" x14ac:dyDescent="0.25">
      <c r="B56" s="593"/>
      <c r="C56" s="593"/>
      <c r="D56" s="593"/>
      <c r="E56" s="593"/>
      <c r="F56" s="593"/>
      <c r="G56" s="593"/>
      <c r="H56" s="593"/>
      <c r="I56" s="593"/>
      <c r="J56" s="593"/>
      <c r="K56" s="593"/>
      <c r="L56" s="593"/>
      <c r="M56" s="593"/>
      <c r="N56" s="593"/>
      <c r="O56" s="593"/>
      <c r="P56" s="593"/>
      <c r="Q56" s="593"/>
      <c r="R56" s="593"/>
      <c r="S56" s="593"/>
      <c r="T56" s="593"/>
      <c r="U56" s="593"/>
      <c r="V56" s="593"/>
      <c r="W56" s="593"/>
      <c r="X56" s="593"/>
      <c r="Y56" s="593"/>
      <c r="Z56" s="593"/>
      <c r="AA56" s="593"/>
      <c r="AB56" s="593"/>
      <c r="AC56" s="593"/>
      <c r="AD56" s="593"/>
      <c r="AE56" s="593"/>
      <c r="AF56" s="593"/>
      <c r="AG56" s="593"/>
      <c r="AH56" s="593"/>
      <c r="AI56" s="593"/>
      <c r="AJ56" s="593"/>
      <c r="AK56" s="593"/>
      <c r="AL56" s="593"/>
      <c r="AM56" s="593"/>
      <c r="AN56" s="593"/>
      <c r="AO56" s="593"/>
      <c r="AP56" s="593"/>
      <c r="AQ56" s="593"/>
      <c r="AR56" s="593"/>
      <c r="AS56" s="593"/>
      <c r="AT56" s="593"/>
      <c r="AU56" s="593"/>
      <c r="AV56" s="593"/>
      <c r="AW56" s="593"/>
      <c r="AX56" s="593"/>
      <c r="AY56" s="593"/>
      <c r="AZ56" s="593"/>
      <c r="BA56" s="593"/>
      <c r="BB56" s="593"/>
      <c r="BC56" s="593"/>
      <c r="BD56" s="593"/>
      <c r="BE56" s="593"/>
      <c r="BF56" s="593"/>
      <c r="BG56" s="593"/>
      <c r="BH56" s="593"/>
      <c r="BI56" s="593"/>
      <c r="BJ56" s="593"/>
      <c r="BK56" s="593"/>
      <c r="BL56" s="593"/>
      <c r="BM56" s="593"/>
      <c r="BN56" s="593"/>
      <c r="BO56" s="593"/>
      <c r="BP56" s="593"/>
      <c r="BQ56" s="593"/>
      <c r="BR56" s="593"/>
      <c r="BS56" s="593"/>
    </row>
    <row r="57" spans="2:71" ht="15.75" x14ac:dyDescent="0.25">
      <c r="B57" s="593"/>
      <c r="C57" s="593"/>
      <c r="D57" s="593"/>
      <c r="E57" s="593"/>
      <c r="F57" s="593"/>
      <c r="G57" s="593"/>
      <c r="H57" s="593"/>
      <c r="I57" s="593"/>
      <c r="J57" s="593"/>
      <c r="K57" s="593"/>
      <c r="L57" s="593"/>
      <c r="M57" s="593"/>
      <c r="N57" s="593"/>
      <c r="O57" s="593"/>
      <c r="P57" s="593"/>
      <c r="Q57" s="593"/>
      <c r="R57" s="593"/>
      <c r="S57" s="593"/>
      <c r="T57" s="593"/>
      <c r="U57" s="593"/>
      <c r="V57" s="593"/>
      <c r="W57" s="593"/>
      <c r="X57" s="593"/>
      <c r="Y57" s="593"/>
      <c r="Z57" s="593"/>
      <c r="AA57" s="593"/>
      <c r="AB57" s="593"/>
      <c r="AC57" s="593"/>
      <c r="AD57" s="593"/>
      <c r="AE57" s="593"/>
      <c r="AF57" s="593"/>
      <c r="AG57" s="593"/>
      <c r="AH57" s="593"/>
      <c r="AI57" s="593"/>
      <c r="AJ57" s="593"/>
      <c r="AK57" s="593"/>
      <c r="AL57" s="593"/>
      <c r="AM57" s="593"/>
      <c r="AN57" s="593"/>
      <c r="AO57" s="593"/>
      <c r="AP57" s="593"/>
      <c r="AQ57" s="593"/>
      <c r="AR57" s="593"/>
      <c r="AS57" s="593"/>
      <c r="AT57" s="593"/>
      <c r="AU57" s="593"/>
      <c r="AV57" s="593"/>
      <c r="AW57" s="593"/>
      <c r="AX57" s="593"/>
      <c r="AY57" s="593"/>
      <c r="AZ57" s="593"/>
      <c r="BA57" s="593"/>
      <c r="BB57" s="593"/>
      <c r="BC57" s="593"/>
      <c r="BD57" s="593"/>
      <c r="BE57" s="593"/>
      <c r="BF57" s="593"/>
      <c r="BG57" s="593"/>
      <c r="BH57" s="593"/>
      <c r="BI57" s="593"/>
      <c r="BJ57" s="593"/>
      <c r="BK57" s="593"/>
      <c r="BL57" s="593"/>
      <c r="BM57" s="593"/>
      <c r="BN57" s="593"/>
      <c r="BO57" s="593"/>
      <c r="BP57" s="593"/>
      <c r="BQ57" s="593"/>
      <c r="BR57" s="593"/>
      <c r="BS57" s="593"/>
    </row>
    <row r="58" spans="2:71" ht="15.75" x14ac:dyDescent="0.25">
      <c r="B58" s="593"/>
      <c r="C58" s="593"/>
      <c r="D58" s="593"/>
      <c r="E58" s="593"/>
      <c r="F58" s="593"/>
      <c r="G58" s="593"/>
      <c r="H58" s="593"/>
      <c r="I58" s="593"/>
      <c r="J58" s="593"/>
      <c r="K58" s="593"/>
      <c r="L58" s="593"/>
      <c r="M58" s="593"/>
      <c r="N58" s="593"/>
      <c r="O58" s="593"/>
      <c r="P58" s="593"/>
      <c r="Q58" s="593"/>
      <c r="R58" s="593"/>
      <c r="S58" s="593"/>
      <c r="T58" s="593"/>
      <c r="U58" s="593"/>
      <c r="V58" s="593"/>
      <c r="W58" s="593"/>
      <c r="X58" s="593"/>
      <c r="Y58" s="593"/>
      <c r="Z58" s="593"/>
      <c r="AA58" s="593"/>
      <c r="AB58" s="593"/>
      <c r="AC58" s="593"/>
      <c r="AD58" s="593"/>
      <c r="AE58" s="593"/>
      <c r="AF58" s="593"/>
      <c r="AG58" s="593"/>
      <c r="AH58" s="593"/>
      <c r="AI58" s="593"/>
      <c r="AJ58" s="593"/>
      <c r="AK58" s="593"/>
      <c r="AL58" s="593"/>
      <c r="AM58" s="593"/>
      <c r="AN58" s="593"/>
      <c r="AO58" s="593"/>
      <c r="AP58" s="593"/>
      <c r="AQ58" s="593"/>
      <c r="AR58" s="593"/>
      <c r="AS58" s="593"/>
      <c r="AT58" s="593"/>
      <c r="AU58" s="593"/>
      <c r="AV58" s="593"/>
      <c r="AW58" s="593"/>
      <c r="AX58" s="593"/>
      <c r="AY58" s="593"/>
      <c r="AZ58" s="593"/>
      <c r="BA58" s="593"/>
      <c r="BB58" s="593"/>
      <c r="BC58" s="593"/>
      <c r="BD58" s="593"/>
      <c r="BE58" s="593"/>
      <c r="BF58" s="593"/>
      <c r="BG58" s="593"/>
      <c r="BH58" s="593"/>
      <c r="BI58" s="593"/>
      <c r="BJ58" s="593"/>
      <c r="BK58" s="593"/>
      <c r="BL58" s="593"/>
      <c r="BM58" s="593"/>
      <c r="BN58" s="593"/>
      <c r="BO58" s="593"/>
      <c r="BP58" s="593"/>
      <c r="BQ58" s="593"/>
      <c r="BR58" s="593"/>
      <c r="BS58" s="593"/>
    </row>
    <row r="59" spans="2:71" ht="15.75" x14ac:dyDescent="0.25">
      <c r="B59" s="593"/>
      <c r="C59" s="593"/>
      <c r="D59" s="593"/>
      <c r="E59" s="593"/>
      <c r="F59" s="593"/>
      <c r="G59" s="593"/>
      <c r="H59" s="593"/>
      <c r="I59" s="593"/>
      <c r="J59" s="593"/>
      <c r="K59" s="593"/>
      <c r="L59" s="593"/>
      <c r="M59" s="593"/>
      <c r="N59" s="593"/>
      <c r="O59" s="593"/>
      <c r="P59" s="593"/>
      <c r="Q59" s="593"/>
      <c r="R59" s="593"/>
      <c r="S59" s="593"/>
      <c r="T59" s="593"/>
      <c r="U59" s="593"/>
      <c r="V59" s="593"/>
      <c r="W59" s="593"/>
      <c r="X59" s="593"/>
      <c r="Y59" s="593"/>
      <c r="Z59" s="593"/>
      <c r="AA59" s="593"/>
      <c r="AB59" s="593"/>
      <c r="AC59" s="593"/>
      <c r="AD59" s="593"/>
      <c r="AE59" s="593"/>
      <c r="AF59" s="593"/>
      <c r="AG59" s="593"/>
      <c r="AH59" s="593"/>
      <c r="AI59" s="593"/>
      <c r="AJ59" s="593"/>
      <c r="AK59" s="593"/>
      <c r="AL59" s="593"/>
      <c r="AM59" s="593"/>
      <c r="AN59" s="593"/>
      <c r="AO59" s="593"/>
      <c r="AP59" s="593"/>
      <c r="AQ59" s="593"/>
      <c r="AR59" s="593"/>
      <c r="AS59" s="593"/>
      <c r="AT59" s="593"/>
      <c r="AU59" s="593"/>
      <c r="AV59" s="593"/>
      <c r="AW59" s="593"/>
      <c r="AX59" s="593"/>
      <c r="AY59" s="593"/>
      <c r="AZ59" s="593"/>
      <c r="BA59" s="593"/>
      <c r="BB59" s="593"/>
      <c r="BC59" s="593"/>
      <c r="BD59" s="593"/>
      <c r="BE59" s="593"/>
      <c r="BF59" s="593"/>
      <c r="BG59" s="593"/>
      <c r="BH59" s="593"/>
      <c r="BI59" s="593"/>
      <c r="BJ59" s="593"/>
      <c r="BK59" s="593"/>
      <c r="BL59" s="593"/>
      <c r="BM59" s="593"/>
      <c r="BN59" s="593"/>
      <c r="BO59" s="593"/>
      <c r="BP59" s="593"/>
      <c r="BQ59" s="593"/>
      <c r="BR59" s="593"/>
      <c r="BS59" s="593"/>
    </row>
    <row r="60" spans="2:71" ht="15.75" x14ac:dyDescent="0.25">
      <c r="B60" s="593"/>
      <c r="C60" s="593"/>
      <c r="D60" s="593"/>
      <c r="E60" s="593"/>
      <c r="F60" s="593"/>
      <c r="G60" s="593"/>
      <c r="H60" s="593"/>
      <c r="I60" s="593"/>
      <c r="J60" s="593"/>
      <c r="K60" s="593"/>
      <c r="L60" s="593"/>
      <c r="M60" s="593"/>
      <c r="N60" s="593"/>
      <c r="O60" s="593"/>
      <c r="P60" s="593"/>
      <c r="Q60" s="593"/>
      <c r="R60" s="593"/>
      <c r="S60" s="593"/>
      <c r="T60" s="593"/>
      <c r="U60" s="593"/>
      <c r="V60" s="593"/>
      <c r="W60" s="593"/>
      <c r="X60" s="593"/>
      <c r="Y60" s="593"/>
      <c r="Z60" s="593"/>
      <c r="AA60" s="593"/>
      <c r="AB60" s="593"/>
      <c r="AC60" s="593"/>
      <c r="AD60" s="593"/>
      <c r="AE60" s="593"/>
      <c r="AF60" s="593"/>
      <c r="AG60" s="593"/>
      <c r="AH60" s="593"/>
      <c r="AI60" s="593"/>
      <c r="AJ60" s="593"/>
      <c r="AK60" s="593"/>
      <c r="AL60" s="593"/>
      <c r="AM60" s="593"/>
      <c r="AN60" s="593"/>
      <c r="AO60" s="593"/>
      <c r="AP60" s="593"/>
      <c r="AQ60" s="593"/>
      <c r="AR60" s="593"/>
      <c r="AS60" s="593"/>
      <c r="AT60" s="593"/>
      <c r="AU60" s="593"/>
      <c r="AV60" s="593"/>
      <c r="AW60" s="593"/>
      <c r="AX60" s="593"/>
      <c r="AY60" s="593"/>
      <c r="AZ60" s="593"/>
      <c r="BA60" s="593"/>
      <c r="BB60" s="593"/>
      <c r="BC60" s="593"/>
      <c r="BD60" s="593"/>
      <c r="BE60" s="593"/>
      <c r="BF60" s="593"/>
      <c r="BG60" s="593"/>
      <c r="BH60" s="593"/>
      <c r="BI60" s="593"/>
      <c r="BJ60" s="593"/>
      <c r="BK60" s="593"/>
      <c r="BL60" s="593"/>
      <c r="BM60" s="593"/>
      <c r="BN60" s="593"/>
      <c r="BO60" s="593"/>
      <c r="BP60" s="593"/>
      <c r="BQ60" s="593"/>
      <c r="BR60" s="593"/>
      <c r="BS60" s="593"/>
    </row>
    <row r="61" spans="2:71" ht="15.75" x14ac:dyDescent="0.25">
      <c r="B61" s="593"/>
      <c r="C61" s="593"/>
      <c r="D61" s="593"/>
      <c r="E61" s="593"/>
      <c r="F61" s="593"/>
      <c r="G61" s="593"/>
      <c r="H61" s="593"/>
      <c r="I61" s="593"/>
      <c r="J61" s="593"/>
      <c r="K61" s="593"/>
      <c r="L61" s="593"/>
      <c r="M61" s="593"/>
      <c r="N61" s="593"/>
      <c r="O61" s="593"/>
      <c r="P61" s="593"/>
      <c r="Q61" s="593"/>
      <c r="R61" s="593"/>
      <c r="S61" s="593"/>
      <c r="T61" s="593"/>
      <c r="U61" s="593"/>
      <c r="V61" s="593"/>
      <c r="W61" s="593"/>
      <c r="X61" s="593"/>
      <c r="Y61" s="593"/>
      <c r="Z61" s="593"/>
      <c r="AA61" s="593"/>
      <c r="AB61" s="593"/>
      <c r="AC61" s="593"/>
      <c r="AD61" s="593"/>
      <c r="AE61" s="593"/>
      <c r="AF61" s="593"/>
      <c r="AG61" s="593"/>
      <c r="AH61" s="593"/>
      <c r="AI61" s="593"/>
      <c r="AJ61" s="593"/>
      <c r="AK61" s="593"/>
      <c r="AL61" s="593"/>
      <c r="AM61" s="593"/>
      <c r="AN61" s="593"/>
      <c r="AO61" s="593"/>
      <c r="AP61" s="593"/>
      <c r="AQ61" s="593"/>
      <c r="AR61" s="593"/>
      <c r="AS61" s="593"/>
      <c r="AT61" s="593"/>
      <c r="AU61" s="593"/>
      <c r="AV61" s="593"/>
      <c r="AW61" s="593"/>
      <c r="AX61" s="593"/>
      <c r="AY61" s="593"/>
      <c r="AZ61" s="593"/>
      <c r="BA61" s="593"/>
      <c r="BB61" s="593"/>
      <c r="BC61" s="593"/>
      <c r="BD61" s="593"/>
      <c r="BE61" s="593"/>
      <c r="BF61" s="593"/>
      <c r="BG61" s="593"/>
      <c r="BH61" s="593"/>
      <c r="BI61" s="593"/>
      <c r="BJ61" s="593"/>
      <c r="BK61" s="593"/>
      <c r="BL61" s="593"/>
      <c r="BM61" s="593"/>
      <c r="BN61" s="593"/>
      <c r="BO61" s="593"/>
      <c r="BP61" s="593"/>
      <c r="BQ61" s="593"/>
      <c r="BR61" s="593"/>
      <c r="BS61" s="593"/>
    </row>
    <row r="62" spans="2:71" ht="15.75" x14ac:dyDescent="0.25">
      <c r="B62" s="593"/>
      <c r="C62" s="593"/>
      <c r="D62" s="593"/>
      <c r="E62" s="593"/>
      <c r="F62" s="593"/>
      <c r="G62" s="593"/>
      <c r="H62" s="593"/>
      <c r="I62" s="593"/>
      <c r="J62" s="593"/>
      <c r="K62" s="593"/>
      <c r="L62" s="593"/>
      <c r="M62" s="593"/>
      <c r="N62" s="593"/>
      <c r="O62" s="593"/>
      <c r="P62" s="593"/>
      <c r="Q62" s="593"/>
      <c r="R62" s="593"/>
      <c r="S62" s="593"/>
      <c r="T62" s="593"/>
      <c r="U62" s="593"/>
      <c r="V62" s="593"/>
      <c r="W62" s="593"/>
      <c r="X62" s="593"/>
      <c r="Y62" s="593"/>
      <c r="Z62" s="593"/>
      <c r="AA62" s="593"/>
      <c r="AB62" s="593"/>
      <c r="AC62" s="593"/>
      <c r="AD62" s="593"/>
      <c r="AE62" s="593"/>
      <c r="AF62" s="593"/>
      <c r="AG62" s="593"/>
      <c r="AH62" s="593"/>
      <c r="AI62" s="593"/>
      <c r="AJ62" s="593"/>
      <c r="AK62" s="593"/>
      <c r="AL62" s="593"/>
      <c r="AM62" s="593"/>
      <c r="AN62" s="593"/>
      <c r="AO62" s="593"/>
      <c r="AP62" s="593"/>
      <c r="AQ62" s="593"/>
      <c r="AR62" s="593"/>
      <c r="AS62" s="593"/>
      <c r="AT62" s="593"/>
      <c r="AU62" s="593"/>
      <c r="AV62" s="593"/>
      <c r="AW62" s="593"/>
      <c r="AX62" s="593"/>
      <c r="AY62" s="593"/>
      <c r="AZ62" s="593"/>
      <c r="BA62" s="593"/>
      <c r="BB62" s="593"/>
      <c r="BC62" s="593"/>
      <c r="BD62" s="593"/>
      <c r="BE62" s="593"/>
      <c r="BF62" s="593"/>
      <c r="BG62" s="593"/>
      <c r="BH62" s="593"/>
      <c r="BI62" s="593"/>
      <c r="BJ62" s="593"/>
      <c r="BK62" s="593"/>
      <c r="BL62" s="593"/>
      <c r="BM62" s="593"/>
      <c r="BN62" s="593"/>
      <c r="BO62" s="593"/>
      <c r="BP62" s="593"/>
      <c r="BQ62" s="593"/>
      <c r="BR62" s="593"/>
      <c r="BS62" s="593"/>
    </row>
    <row r="63" spans="2:71" ht="15.75" x14ac:dyDescent="0.25">
      <c r="B63" s="593"/>
      <c r="C63" s="593"/>
      <c r="D63" s="593"/>
      <c r="E63" s="593"/>
      <c r="F63" s="593"/>
      <c r="G63" s="593"/>
      <c r="H63" s="593"/>
      <c r="I63" s="593"/>
      <c r="J63" s="593"/>
      <c r="K63" s="593"/>
      <c r="L63" s="593"/>
      <c r="M63" s="593"/>
      <c r="N63" s="593"/>
      <c r="O63" s="593"/>
      <c r="P63" s="593"/>
      <c r="Q63" s="593"/>
      <c r="R63" s="593"/>
      <c r="S63" s="593"/>
      <c r="T63" s="593"/>
      <c r="U63" s="593"/>
      <c r="V63" s="593"/>
      <c r="W63" s="593"/>
      <c r="X63" s="593"/>
      <c r="Y63" s="593"/>
      <c r="Z63" s="593"/>
      <c r="AA63" s="593"/>
      <c r="AB63" s="593"/>
      <c r="AC63" s="593"/>
      <c r="AD63" s="593"/>
      <c r="AE63" s="593"/>
      <c r="AF63" s="593"/>
      <c r="AG63" s="593"/>
      <c r="AH63" s="593"/>
      <c r="AI63" s="593"/>
      <c r="AJ63" s="593"/>
      <c r="AK63" s="593"/>
      <c r="AL63" s="593"/>
      <c r="AM63" s="593"/>
      <c r="AN63" s="593"/>
      <c r="AO63" s="593"/>
      <c r="AP63" s="593"/>
      <c r="AQ63" s="593"/>
      <c r="AR63" s="593"/>
      <c r="AS63" s="593"/>
      <c r="AT63" s="593"/>
      <c r="AU63" s="593"/>
      <c r="AV63" s="593"/>
      <c r="AW63" s="593"/>
      <c r="AX63" s="593"/>
      <c r="AY63" s="593"/>
      <c r="AZ63" s="593"/>
      <c r="BA63" s="593"/>
      <c r="BB63" s="593"/>
      <c r="BC63" s="593"/>
      <c r="BD63" s="593"/>
      <c r="BE63" s="593"/>
      <c r="BF63" s="593"/>
      <c r="BG63" s="593"/>
      <c r="BH63" s="593"/>
      <c r="BI63" s="593"/>
      <c r="BJ63" s="593"/>
      <c r="BK63" s="593"/>
      <c r="BL63" s="593"/>
      <c r="BM63" s="593"/>
      <c r="BN63" s="593"/>
      <c r="BO63" s="593"/>
      <c r="BP63" s="593"/>
      <c r="BQ63" s="593"/>
      <c r="BR63" s="593"/>
      <c r="BS63" s="593"/>
    </row>
    <row r="64" spans="2:71" ht="15.75" x14ac:dyDescent="0.25">
      <c r="B64" s="593"/>
      <c r="C64" s="593"/>
      <c r="D64" s="593"/>
      <c r="E64" s="593"/>
      <c r="F64" s="593"/>
      <c r="G64" s="593"/>
      <c r="H64" s="593"/>
      <c r="I64" s="593"/>
      <c r="J64" s="593"/>
      <c r="K64" s="593"/>
      <c r="L64" s="593"/>
      <c r="M64" s="593"/>
      <c r="N64" s="593"/>
      <c r="O64" s="593"/>
      <c r="P64" s="593"/>
      <c r="Q64" s="593"/>
      <c r="R64" s="593"/>
      <c r="S64" s="593"/>
      <c r="T64" s="593"/>
      <c r="U64" s="593"/>
      <c r="V64" s="593"/>
      <c r="W64" s="593"/>
      <c r="X64" s="593"/>
      <c r="Y64" s="593"/>
      <c r="Z64" s="593"/>
      <c r="AA64" s="593"/>
      <c r="AB64" s="593"/>
      <c r="AC64" s="593"/>
      <c r="AD64" s="593"/>
      <c r="AE64" s="593"/>
      <c r="AF64" s="593"/>
      <c r="AG64" s="593"/>
      <c r="AH64" s="593"/>
      <c r="AI64" s="593"/>
      <c r="AJ64" s="593"/>
      <c r="AK64" s="593"/>
      <c r="AL64" s="593"/>
      <c r="AM64" s="593"/>
      <c r="AN64" s="593"/>
      <c r="AO64" s="593"/>
      <c r="AP64" s="593"/>
      <c r="AQ64" s="593"/>
      <c r="AR64" s="593"/>
      <c r="AS64" s="593"/>
      <c r="AT64" s="593"/>
      <c r="AU64" s="593"/>
      <c r="AV64" s="593"/>
      <c r="AW64" s="593"/>
      <c r="AX64" s="593"/>
      <c r="AY64" s="593"/>
      <c r="AZ64" s="593"/>
      <c r="BA64" s="593"/>
      <c r="BB64" s="593"/>
      <c r="BC64" s="593"/>
      <c r="BD64" s="593"/>
      <c r="BE64" s="593"/>
      <c r="BF64" s="593"/>
      <c r="BG64" s="593"/>
      <c r="BH64" s="593"/>
      <c r="BI64" s="593"/>
      <c r="BJ64" s="593"/>
      <c r="BK64" s="593"/>
      <c r="BL64" s="593"/>
      <c r="BM64" s="593"/>
      <c r="BN64" s="593"/>
      <c r="BO64" s="593"/>
      <c r="BP64" s="593"/>
      <c r="BQ64" s="593"/>
      <c r="BR64" s="593"/>
      <c r="BS64" s="593"/>
    </row>
    <row r="65" spans="2:71" ht="15.75" x14ac:dyDescent="0.25">
      <c r="B65" s="593"/>
      <c r="C65" s="593"/>
      <c r="D65" s="593"/>
      <c r="E65" s="593"/>
      <c r="F65" s="593"/>
      <c r="G65" s="593"/>
      <c r="H65" s="593"/>
      <c r="I65" s="593"/>
      <c r="J65" s="593"/>
      <c r="K65" s="593"/>
      <c r="L65" s="593"/>
      <c r="M65" s="593"/>
      <c r="N65" s="593"/>
      <c r="O65" s="593"/>
      <c r="P65" s="593"/>
      <c r="Q65" s="593"/>
      <c r="R65" s="593"/>
      <c r="S65" s="593"/>
      <c r="T65" s="593"/>
      <c r="U65" s="593"/>
      <c r="V65" s="593"/>
      <c r="W65" s="593"/>
      <c r="X65" s="593"/>
      <c r="Y65" s="593"/>
      <c r="Z65" s="593"/>
      <c r="AA65" s="593"/>
      <c r="AB65" s="593"/>
      <c r="AC65" s="593"/>
      <c r="AD65" s="593"/>
      <c r="AE65" s="593"/>
      <c r="AF65" s="593"/>
      <c r="AG65" s="593"/>
      <c r="AH65" s="593"/>
      <c r="AI65" s="593"/>
      <c r="AJ65" s="593"/>
      <c r="AK65" s="593"/>
      <c r="AL65" s="593"/>
      <c r="AM65" s="593"/>
      <c r="AN65" s="593"/>
      <c r="AO65" s="593"/>
      <c r="AP65" s="593"/>
      <c r="AQ65" s="593"/>
      <c r="AR65" s="593"/>
      <c r="AS65" s="593"/>
      <c r="AT65" s="593"/>
      <c r="AU65" s="593"/>
      <c r="AV65" s="593"/>
      <c r="AW65" s="593"/>
      <c r="AX65" s="593"/>
      <c r="AY65" s="593"/>
      <c r="AZ65" s="593"/>
      <c r="BA65" s="593"/>
      <c r="BB65" s="593"/>
      <c r="BC65" s="593"/>
      <c r="BD65" s="593"/>
      <c r="BE65" s="593"/>
      <c r="BF65" s="593"/>
      <c r="BG65" s="593"/>
      <c r="BH65" s="593"/>
      <c r="BI65" s="593"/>
      <c r="BJ65" s="593"/>
      <c r="BK65" s="593"/>
      <c r="BL65" s="593"/>
      <c r="BM65" s="593"/>
      <c r="BN65" s="593"/>
      <c r="BO65" s="593"/>
      <c r="BP65" s="593"/>
      <c r="BQ65" s="593"/>
      <c r="BR65" s="593"/>
      <c r="BS65" s="593"/>
    </row>
    <row r="66" spans="2:71" ht="15.75" x14ac:dyDescent="0.25">
      <c r="B66" s="593"/>
      <c r="C66" s="593"/>
      <c r="D66" s="593"/>
      <c r="E66" s="593"/>
      <c r="F66" s="593"/>
      <c r="G66" s="593"/>
      <c r="H66" s="593"/>
      <c r="I66" s="593"/>
      <c r="J66" s="593"/>
      <c r="K66" s="593"/>
      <c r="L66" s="593"/>
      <c r="M66" s="593"/>
      <c r="N66" s="593"/>
      <c r="O66" s="593"/>
      <c r="P66" s="593"/>
      <c r="Q66" s="593"/>
      <c r="R66" s="593"/>
      <c r="S66" s="593"/>
      <c r="T66" s="593"/>
      <c r="U66" s="593"/>
      <c r="V66" s="593"/>
      <c r="W66" s="593"/>
      <c r="X66" s="593"/>
      <c r="Y66" s="593"/>
      <c r="Z66" s="593"/>
      <c r="AA66" s="593"/>
      <c r="AB66" s="593"/>
      <c r="AC66" s="593"/>
      <c r="AD66" s="593"/>
      <c r="AE66" s="593"/>
      <c r="AF66" s="593"/>
      <c r="AG66" s="593"/>
      <c r="AH66" s="593"/>
      <c r="AI66" s="593"/>
      <c r="AJ66" s="593"/>
      <c r="AK66" s="593"/>
      <c r="AL66" s="593"/>
      <c r="AM66" s="593"/>
      <c r="AN66" s="593"/>
      <c r="AO66" s="593"/>
      <c r="AP66" s="593"/>
      <c r="AQ66" s="593"/>
      <c r="AR66" s="593"/>
      <c r="AS66" s="593"/>
      <c r="AT66" s="593"/>
      <c r="AU66" s="593"/>
      <c r="AV66" s="593"/>
      <c r="AW66" s="593"/>
      <c r="AX66" s="593"/>
      <c r="AY66" s="593"/>
      <c r="AZ66" s="593"/>
      <c r="BA66" s="593"/>
      <c r="BB66" s="593"/>
      <c r="BC66" s="593"/>
      <c r="BD66" s="593"/>
      <c r="BE66" s="593"/>
      <c r="BF66" s="593"/>
      <c r="BG66" s="593"/>
      <c r="BH66" s="593"/>
      <c r="BI66" s="593"/>
      <c r="BJ66" s="593"/>
      <c r="BK66" s="593"/>
      <c r="BL66" s="593"/>
      <c r="BM66" s="593"/>
      <c r="BN66" s="593"/>
      <c r="BO66" s="593"/>
      <c r="BP66" s="593"/>
      <c r="BQ66" s="593"/>
      <c r="BR66" s="593"/>
      <c r="BS66" s="593"/>
    </row>
    <row r="67" spans="2:71" ht="15.75" x14ac:dyDescent="0.25">
      <c r="B67" s="593"/>
      <c r="C67" s="593"/>
      <c r="D67" s="593"/>
      <c r="E67" s="593"/>
      <c r="F67" s="593"/>
      <c r="G67" s="593"/>
      <c r="H67" s="593"/>
      <c r="I67" s="593"/>
      <c r="J67" s="593"/>
      <c r="K67" s="593"/>
      <c r="L67" s="593"/>
      <c r="M67" s="593"/>
      <c r="N67" s="593"/>
      <c r="O67" s="593"/>
      <c r="P67" s="593"/>
      <c r="Q67" s="593"/>
      <c r="R67" s="593"/>
      <c r="S67" s="593"/>
      <c r="T67" s="593"/>
      <c r="U67" s="593"/>
      <c r="V67" s="593"/>
      <c r="W67" s="593"/>
      <c r="X67" s="593"/>
      <c r="Y67" s="593"/>
      <c r="Z67" s="593"/>
      <c r="AA67" s="593"/>
      <c r="AB67" s="593"/>
      <c r="AC67" s="593"/>
      <c r="AD67" s="593"/>
      <c r="AE67" s="593"/>
      <c r="AF67" s="593"/>
      <c r="AG67" s="593"/>
      <c r="AH67" s="593"/>
      <c r="AI67" s="593"/>
      <c r="AJ67" s="593"/>
      <c r="AK67" s="593"/>
      <c r="AL67" s="593"/>
      <c r="AM67" s="593"/>
      <c r="AN67" s="593"/>
      <c r="AO67" s="593"/>
      <c r="AP67" s="593"/>
      <c r="AQ67" s="593"/>
      <c r="AR67" s="593"/>
      <c r="AS67" s="593"/>
      <c r="AT67" s="593"/>
      <c r="AU67" s="593"/>
      <c r="AV67" s="593"/>
      <c r="AW67" s="593"/>
      <c r="AX67" s="593"/>
      <c r="AY67" s="593"/>
      <c r="AZ67" s="593"/>
      <c r="BA67" s="593"/>
      <c r="BB67" s="593"/>
      <c r="BC67" s="593"/>
      <c r="BD67" s="593"/>
      <c r="BE67" s="593"/>
      <c r="BF67" s="593"/>
      <c r="BG67" s="593"/>
      <c r="BH67" s="593"/>
      <c r="BI67" s="593"/>
      <c r="BJ67" s="593"/>
      <c r="BK67" s="593"/>
      <c r="BL67" s="593"/>
      <c r="BM67" s="593"/>
      <c r="BN67" s="593"/>
      <c r="BO67" s="593"/>
      <c r="BP67" s="593"/>
      <c r="BQ67" s="593"/>
      <c r="BR67" s="593"/>
      <c r="BS67" s="593"/>
    </row>
    <row r="68" spans="2:71" ht="15.75" x14ac:dyDescent="0.25">
      <c r="B68" s="593"/>
      <c r="C68" s="593"/>
      <c r="D68" s="593"/>
      <c r="E68" s="593"/>
      <c r="F68" s="593"/>
      <c r="G68" s="593"/>
      <c r="H68" s="593"/>
      <c r="I68" s="593"/>
      <c r="J68" s="593"/>
      <c r="K68" s="593"/>
      <c r="L68" s="593"/>
      <c r="M68" s="593"/>
      <c r="N68" s="593"/>
      <c r="O68" s="593"/>
      <c r="P68" s="593"/>
      <c r="Q68" s="593"/>
      <c r="R68" s="593"/>
      <c r="S68" s="593"/>
      <c r="T68" s="593"/>
      <c r="U68" s="593"/>
      <c r="V68" s="593"/>
      <c r="W68" s="593"/>
      <c r="X68" s="593"/>
      <c r="Y68" s="593"/>
      <c r="Z68" s="593"/>
      <c r="AA68" s="593"/>
      <c r="AB68" s="593"/>
      <c r="AC68" s="593"/>
      <c r="AD68" s="593"/>
      <c r="AE68" s="593"/>
      <c r="AF68" s="593"/>
      <c r="AG68" s="593"/>
      <c r="AH68" s="593"/>
      <c r="AI68" s="593"/>
      <c r="AJ68" s="593"/>
      <c r="AK68" s="593"/>
      <c r="AL68" s="593"/>
      <c r="AM68" s="593"/>
      <c r="AN68" s="593"/>
      <c r="AO68" s="593"/>
      <c r="AP68" s="593"/>
      <c r="AQ68" s="593"/>
      <c r="AR68" s="593"/>
      <c r="AS68" s="593"/>
      <c r="AT68" s="593"/>
      <c r="AU68" s="593"/>
      <c r="AV68" s="593"/>
      <c r="AW68" s="593"/>
      <c r="AX68" s="593"/>
      <c r="AY68" s="593"/>
      <c r="AZ68" s="593"/>
      <c r="BA68" s="593"/>
      <c r="BB68" s="593"/>
      <c r="BC68" s="593"/>
      <c r="BD68" s="593"/>
      <c r="BE68" s="593"/>
      <c r="BF68" s="593"/>
      <c r="BG68" s="593"/>
      <c r="BH68" s="593"/>
      <c r="BI68" s="593"/>
      <c r="BJ68" s="593"/>
      <c r="BK68" s="593"/>
      <c r="BL68" s="593"/>
      <c r="BM68" s="593"/>
      <c r="BN68" s="593"/>
      <c r="BO68" s="593"/>
      <c r="BP68" s="593"/>
      <c r="BQ68" s="593"/>
      <c r="BR68" s="593"/>
      <c r="BS68" s="593"/>
    </row>
    <row r="69" spans="2:71" ht="15.75" x14ac:dyDescent="0.25">
      <c r="B69" s="593"/>
      <c r="C69" s="593"/>
      <c r="D69" s="593"/>
      <c r="E69" s="593"/>
      <c r="F69" s="593"/>
      <c r="G69" s="593"/>
      <c r="H69" s="593"/>
      <c r="I69" s="593"/>
      <c r="J69" s="593"/>
      <c r="K69" s="593"/>
      <c r="L69" s="593"/>
      <c r="M69" s="593"/>
      <c r="N69" s="593"/>
      <c r="O69" s="593"/>
      <c r="P69" s="593"/>
      <c r="Q69" s="593"/>
      <c r="R69" s="593"/>
      <c r="S69" s="593"/>
      <c r="T69" s="593"/>
      <c r="U69" s="593"/>
      <c r="V69" s="593"/>
      <c r="W69" s="593"/>
      <c r="X69" s="593"/>
      <c r="Y69" s="593"/>
      <c r="Z69" s="593"/>
      <c r="AA69" s="593"/>
      <c r="AB69" s="593"/>
      <c r="AC69" s="593"/>
      <c r="AD69" s="593"/>
      <c r="AE69" s="593"/>
      <c r="AF69" s="593"/>
      <c r="AG69" s="593"/>
      <c r="AH69" s="593"/>
      <c r="AI69" s="593"/>
      <c r="AJ69" s="593"/>
      <c r="AK69" s="593"/>
      <c r="AL69" s="593"/>
      <c r="AM69" s="593"/>
      <c r="AN69" s="593"/>
      <c r="AO69" s="593"/>
      <c r="AP69" s="593"/>
      <c r="AQ69" s="593"/>
      <c r="AR69" s="593"/>
      <c r="AS69" s="593"/>
      <c r="AT69" s="593"/>
      <c r="AU69" s="593"/>
      <c r="AV69" s="593"/>
      <c r="AW69" s="593"/>
      <c r="AX69" s="593"/>
      <c r="AY69" s="593"/>
      <c r="AZ69" s="593"/>
      <c r="BA69" s="593"/>
      <c r="BB69" s="593"/>
      <c r="BC69" s="593"/>
      <c r="BD69" s="593"/>
      <c r="BE69" s="593"/>
      <c r="BF69" s="593"/>
      <c r="BG69" s="593"/>
      <c r="BH69" s="593"/>
      <c r="BI69" s="593"/>
      <c r="BJ69" s="593"/>
      <c r="BK69" s="593"/>
      <c r="BL69" s="593"/>
      <c r="BM69" s="593"/>
      <c r="BN69" s="593"/>
      <c r="BO69" s="593"/>
      <c r="BP69" s="593"/>
      <c r="BQ69" s="593"/>
      <c r="BR69" s="593"/>
      <c r="BS69" s="593"/>
    </row>
    <row r="70" spans="2:71" ht="15.75" x14ac:dyDescent="0.25">
      <c r="B70" s="593"/>
      <c r="C70" s="593"/>
      <c r="D70" s="593"/>
      <c r="E70" s="593"/>
      <c r="F70" s="593"/>
      <c r="G70" s="593"/>
      <c r="H70" s="593"/>
      <c r="I70" s="593"/>
      <c r="J70" s="593"/>
      <c r="K70" s="593"/>
      <c r="L70" s="593"/>
      <c r="M70" s="593"/>
      <c r="N70" s="593"/>
      <c r="O70" s="593"/>
      <c r="P70" s="593"/>
      <c r="Q70" s="593"/>
      <c r="R70" s="593"/>
      <c r="S70" s="593"/>
      <c r="T70" s="593"/>
      <c r="U70" s="593"/>
      <c r="V70" s="593"/>
      <c r="W70" s="593"/>
      <c r="X70" s="593"/>
      <c r="Y70" s="593"/>
      <c r="Z70" s="593"/>
      <c r="AA70" s="593"/>
      <c r="AB70" s="593"/>
      <c r="AC70" s="593"/>
      <c r="AD70" s="593"/>
      <c r="AE70" s="593"/>
      <c r="AF70" s="593"/>
      <c r="AG70" s="593"/>
      <c r="AH70" s="593"/>
      <c r="AI70" s="593"/>
      <c r="AJ70" s="593"/>
      <c r="AK70" s="593"/>
      <c r="AL70" s="593"/>
      <c r="AM70" s="593"/>
      <c r="AN70" s="593"/>
      <c r="AO70" s="593"/>
      <c r="AP70" s="593"/>
      <c r="AQ70" s="593"/>
      <c r="AR70" s="593"/>
      <c r="AS70" s="593"/>
      <c r="AT70" s="593"/>
      <c r="AU70" s="593"/>
      <c r="AV70" s="593"/>
      <c r="AW70" s="593"/>
      <c r="AX70" s="593"/>
      <c r="AY70" s="593"/>
      <c r="AZ70" s="593"/>
      <c r="BA70" s="593"/>
      <c r="BB70" s="593"/>
      <c r="BC70" s="593"/>
      <c r="BD70" s="593"/>
      <c r="BE70" s="593"/>
      <c r="BF70" s="593"/>
      <c r="BG70" s="593"/>
      <c r="BH70" s="593"/>
      <c r="BI70" s="593"/>
      <c r="BJ70" s="593"/>
      <c r="BK70" s="593"/>
      <c r="BL70" s="593"/>
      <c r="BM70" s="593"/>
      <c r="BN70" s="593"/>
      <c r="BO70" s="593"/>
      <c r="BP70" s="593"/>
      <c r="BQ70" s="593"/>
      <c r="BR70" s="593"/>
      <c r="BS70" s="593"/>
    </row>
    <row r="71" spans="2:71" ht="15.75" x14ac:dyDescent="0.25">
      <c r="B71" s="593"/>
      <c r="C71" s="593"/>
      <c r="D71" s="593"/>
      <c r="E71" s="593"/>
      <c r="F71" s="593"/>
      <c r="G71" s="593"/>
      <c r="H71" s="593"/>
      <c r="I71" s="593"/>
      <c r="J71" s="593"/>
      <c r="K71" s="593"/>
      <c r="L71" s="593"/>
      <c r="M71" s="593"/>
      <c r="N71" s="593"/>
      <c r="O71" s="593"/>
      <c r="P71" s="593"/>
      <c r="Q71" s="593"/>
      <c r="R71" s="593"/>
      <c r="S71" s="593"/>
      <c r="T71" s="593"/>
      <c r="U71" s="593"/>
      <c r="V71" s="593"/>
      <c r="W71" s="593"/>
      <c r="X71" s="593"/>
      <c r="Y71" s="593"/>
      <c r="Z71" s="593"/>
      <c r="AA71" s="593"/>
      <c r="AB71" s="593"/>
      <c r="AC71" s="593"/>
      <c r="AD71" s="593"/>
      <c r="AE71" s="593"/>
      <c r="AF71" s="593"/>
      <c r="AG71" s="593"/>
      <c r="AH71" s="593"/>
      <c r="AI71" s="593"/>
      <c r="AJ71" s="593"/>
      <c r="AK71" s="593"/>
      <c r="AL71" s="593"/>
      <c r="AM71" s="593"/>
      <c r="AN71" s="593"/>
      <c r="AO71" s="593"/>
      <c r="AP71" s="593"/>
      <c r="AQ71" s="593"/>
      <c r="AR71" s="593"/>
      <c r="AS71" s="593"/>
      <c r="AT71" s="593"/>
      <c r="AU71" s="593"/>
      <c r="AV71" s="593"/>
      <c r="AW71" s="593"/>
      <c r="AX71" s="593"/>
      <c r="AY71" s="593"/>
      <c r="AZ71" s="593"/>
      <c r="BA71" s="593"/>
      <c r="BB71" s="593"/>
      <c r="BC71" s="593"/>
      <c r="BD71" s="593"/>
      <c r="BE71" s="593"/>
      <c r="BF71" s="593"/>
      <c r="BG71" s="593"/>
      <c r="BH71" s="593"/>
      <c r="BI71" s="593"/>
      <c r="BJ71" s="593"/>
      <c r="BK71" s="593"/>
      <c r="BL71" s="593"/>
      <c r="BM71" s="593"/>
      <c r="BN71" s="593"/>
      <c r="BO71" s="593"/>
      <c r="BP71" s="593"/>
      <c r="BQ71" s="593"/>
      <c r="BR71" s="593"/>
      <c r="BS71" s="593"/>
    </row>
    <row r="72" spans="2:71" ht="15.75" x14ac:dyDescent="0.25">
      <c r="B72" s="593"/>
      <c r="C72" s="593"/>
      <c r="D72" s="593"/>
      <c r="E72" s="593"/>
      <c r="F72" s="593"/>
      <c r="G72" s="593"/>
      <c r="H72" s="593"/>
      <c r="I72" s="593"/>
      <c r="J72" s="593"/>
      <c r="K72" s="593"/>
      <c r="L72" s="593"/>
      <c r="M72" s="593"/>
      <c r="N72" s="593"/>
      <c r="O72" s="593"/>
      <c r="P72" s="593"/>
      <c r="Q72" s="593"/>
      <c r="R72" s="593"/>
      <c r="S72" s="593"/>
      <c r="T72" s="593"/>
      <c r="U72" s="593"/>
      <c r="V72" s="593"/>
      <c r="W72" s="593"/>
      <c r="X72" s="593"/>
      <c r="Y72" s="593"/>
      <c r="Z72" s="593"/>
      <c r="AA72" s="593"/>
      <c r="AB72" s="593"/>
      <c r="AC72" s="593"/>
      <c r="AD72" s="593"/>
      <c r="AE72" s="593"/>
      <c r="AF72" s="593"/>
      <c r="AG72" s="593"/>
      <c r="AH72" s="593"/>
      <c r="AI72" s="593"/>
      <c r="AJ72" s="593"/>
      <c r="AK72" s="593"/>
      <c r="AL72" s="593"/>
      <c r="AM72" s="593"/>
      <c r="AN72" s="593"/>
      <c r="AO72" s="593"/>
      <c r="AP72" s="593"/>
      <c r="AQ72" s="593"/>
      <c r="AR72" s="593"/>
      <c r="AS72" s="593"/>
      <c r="AT72" s="593"/>
      <c r="AU72" s="593"/>
      <c r="AV72" s="593"/>
      <c r="AW72" s="593"/>
      <c r="AX72" s="593"/>
      <c r="AY72" s="593"/>
      <c r="AZ72" s="593"/>
      <c r="BA72" s="593"/>
      <c r="BB72" s="593"/>
      <c r="BC72" s="593"/>
      <c r="BD72" s="593"/>
      <c r="BE72" s="593"/>
      <c r="BF72" s="593"/>
      <c r="BG72" s="593"/>
      <c r="BH72" s="593"/>
      <c r="BI72" s="593"/>
      <c r="BJ72" s="593"/>
      <c r="BK72" s="593"/>
      <c r="BL72" s="593"/>
      <c r="BM72" s="593"/>
      <c r="BN72" s="593"/>
      <c r="BO72" s="593"/>
      <c r="BP72" s="593"/>
      <c r="BQ72" s="593"/>
      <c r="BR72" s="593"/>
      <c r="BS72" s="593"/>
    </row>
    <row r="73" spans="2:71" ht="15.75" x14ac:dyDescent="0.25">
      <c r="B73" s="593"/>
      <c r="C73" s="593"/>
      <c r="D73" s="593"/>
      <c r="E73" s="593"/>
      <c r="F73" s="593"/>
      <c r="G73" s="593"/>
      <c r="H73" s="593"/>
      <c r="I73" s="593"/>
      <c r="J73" s="593"/>
      <c r="K73" s="593"/>
      <c r="L73" s="593"/>
      <c r="M73" s="593"/>
      <c r="N73" s="593"/>
      <c r="O73" s="593"/>
      <c r="P73" s="593"/>
      <c r="Q73" s="593"/>
      <c r="R73" s="593"/>
      <c r="S73" s="593"/>
      <c r="T73" s="593"/>
      <c r="U73" s="593"/>
      <c r="V73" s="593"/>
      <c r="W73" s="593"/>
      <c r="X73" s="593"/>
      <c r="Y73" s="593"/>
      <c r="Z73" s="593"/>
      <c r="AA73" s="593"/>
      <c r="AB73" s="593"/>
      <c r="AC73" s="593"/>
      <c r="AD73" s="593"/>
      <c r="AE73" s="593"/>
      <c r="AF73" s="593"/>
      <c r="AG73" s="593"/>
      <c r="AH73" s="593"/>
      <c r="AI73" s="593"/>
      <c r="AJ73" s="593"/>
      <c r="AK73" s="593"/>
      <c r="AL73" s="593"/>
      <c r="AM73" s="593"/>
      <c r="AN73" s="593"/>
      <c r="AO73" s="593"/>
      <c r="AP73" s="593"/>
      <c r="AQ73" s="593"/>
      <c r="AR73" s="593"/>
      <c r="AS73" s="593"/>
      <c r="AT73" s="593"/>
      <c r="AU73" s="593"/>
      <c r="AV73" s="593"/>
      <c r="AW73" s="593"/>
      <c r="AX73" s="593"/>
      <c r="AY73" s="593"/>
      <c r="AZ73" s="593"/>
      <c r="BA73" s="593"/>
      <c r="BB73" s="593"/>
      <c r="BC73" s="593"/>
      <c r="BD73" s="593"/>
      <c r="BE73" s="593"/>
      <c r="BF73" s="593"/>
      <c r="BG73" s="593"/>
      <c r="BH73" s="593"/>
      <c r="BI73" s="593"/>
      <c r="BJ73" s="593"/>
      <c r="BK73" s="593"/>
      <c r="BL73" s="593"/>
      <c r="BM73" s="593"/>
      <c r="BN73" s="593"/>
      <c r="BO73" s="593"/>
      <c r="BP73" s="593"/>
      <c r="BQ73" s="593"/>
      <c r="BR73" s="593"/>
      <c r="BS73" s="593"/>
    </row>
    <row r="74" spans="2:71" ht="15.75" x14ac:dyDescent="0.25">
      <c r="B74" s="593"/>
      <c r="C74" s="593"/>
      <c r="D74" s="593"/>
      <c r="E74" s="593"/>
      <c r="F74" s="593"/>
      <c r="G74" s="593"/>
      <c r="H74" s="593"/>
      <c r="I74" s="593"/>
      <c r="J74" s="593"/>
      <c r="K74" s="593"/>
      <c r="L74" s="593"/>
      <c r="M74" s="593"/>
      <c r="N74" s="593"/>
      <c r="O74" s="593"/>
      <c r="P74" s="593"/>
      <c r="Q74" s="593"/>
      <c r="R74" s="593"/>
      <c r="S74" s="593"/>
      <c r="T74" s="593"/>
      <c r="U74" s="593"/>
      <c r="V74" s="593"/>
      <c r="W74" s="593"/>
      <c r="X74" s="593"/>
      <c r="Y74" s="593"/>
      <c r="Z74" s="593"/>
      <c r="AA74" s="593"/>
      <c r="AB74" s="593"/>
      <c r="AC74" s="593"/>
      <c r="AD74" s="593"/>
      <c r="AE74" s="593"/>
      <c r="AF74" s="593"/>
      <c r="AG74" s="593"/>
      <c r="AH74" s="593"/>
      <c r="AI74" s="593"/>
      <c r="AJ74" s="593"/>
      <c r="AK74" s="593"/>
      <c r="AL74" s="593"/>
      <c r="AM74" s="593"/>
      <c r="AN74" s="593"/>
      <c r="AO74" s="593"/>
      <c r="AP74" s="593"/>
      <c r="AQ74" s="593"/>
      <c r="AR74" s="593"/>
      <c r="AS74" s="593"/>
      <c r="AT74" s="593"/>
      <c r="AU74" s="593"/>
      <c r="AV74" s="593"/>
      <c r="AW74" s="593"/>
      <c r="AX74" s="593"/>
      <c r="AY74" s="593"/>
      <c r="AZ74" s="593"/>
      <c r="BA74" s="593"/>
      <c r="BB74" s="593"/>
      <c r="BC74" s="593"/>
      <c r="BD74" s="593"/>
      <c r="BE74" s="593"/>
      <c r="BF74" s="593"/>
      <c r="BG74" s="593"/>
      <c r="BH74" s="593"/>
      <c r="BI74" s="593"/>
      <c r="BJ74" s="593"/>
      <c r="BK74" s="593"/>
      <c r="BL74" s="593"/>
      <c r="BM74" s="593"/>
      <c r="BN74" s="593"/>
      <c r="BO74" s="593"/>
      <c r="BP74" s="593"/>
      <c r="BQ74" s="593"/>
      <c r="BR74" s="593"/>
      <c r="BS74" s="593"/>
    </row>
    <row r="75" spans="2:71" ht="15.75" x14ac:dyDescent="0.25">
      <c r="B75" s="593"/>
      <c r="C75" s="593"/>
      <c r="D75" s="593"/>
      <c r="E75" s="593"/>
      <c r="F75" s="593"/>
      <c r="G75" s="593"/>
      <c r="H75" s="593"/>
      <c r="I75" s="593"/>
      <c r="J75" s="593"/>
      <c r="K75" s="593"/>
      <c r="L75" s="593"/>
      <c r="M75" s="593"/>
      <c r="N75" s="593"/>
      <c r="O75" s="593"/>
      <c r="P75" s="593"/>
      <c r="Q75" s="593"/>
      <c r="R75" s="593"/>
      <c r="S75" s="593"/>
      <c r="T75" s="593"/>
      <c r="U75" s="593"/>
      <c r="V75" s="593"/>
      <c r="W75" s="593"/>
      <c r="X75" s="593"/>
      <c r="Y75" s="593"/>
      <c r="Z75" s="593"/>
      <c r="AA75" s="593"/>
      <c r="AB75" s="593"/>
      <c r="AC75" s="593"/>
      <c r="AD75" s="593"/>
      <c r="AE75" s="593"/>
      <c r="AF75" s="593"/>
      <c r="AG75" s="593"/>
      <c r="AH75" s="593"/>
      <c r="AI75" s="593"/>
      <c r="AJ75" s="593"/>
      <c r="AK75" s="593"/>
      <c r="AL75" s="593"/>
      <c r="AM75" s="593"/>
      <c r="AN75" s="593"/>
      <c r="AO75" s="593"/>
      <c r="AP75" s="593"/>
      <c r="AQ75" s="593"/>
      <c r="AR75" s="593"/>
      <c r="AS75" s="593"/>
      <c r="AT75" s="593"/>
      <c r="AU75" s="593"/>
      <c r="AV75" s="593"/>
      <c r="AW75" s="593"/>
      <c r="AX75" s="593"/>
      <c r="AY75" s="593"/>
      <c r="AZ75" s="593"/>
      <c r="BA75" s="593"/>
      <c r="BB75" s="593"/>
      <c r="BC75" s="593"/>
      <c r="BD75" s="593"/>
      <c r="BE75" s="593"/>
      <c r="BF75" s="593"/>
      <c r="BG75" s="593"/>
      <c r="BH75" s="593"/>
      <c r="BI75" s="593"/>
      <c r="BJ75" s="593"/>
      <c r="BK75" s="593"/>
      <c r="BL75" s="593"/>
      <c r="BM75" s="593"/>
      <c r="BN75" s="593"/>
      <c r="BO75" s="593"/>
      <c r="BP75" s="593"/>
      <c r="BQ75" s="593"/>
      <c r="BR75" s="593"/>
      <c r="BS75" s="593"/>
    </row>
    <row r="76" spans="2:71" ht="15.75" x14ac:dyDescent="0.25">
      <c r="B76" s="593"/>
      <c r="C76" s="593"/>
      <c r="D76" s="593"/>
      <c r="E76" s="593"/>
      <c r="F76" s="593"/>
      <c r="G76" s="593"/>
      <c r="H76" s="593"/>
      <c r="I76" s="593"/>
      <c r="J76" s="593"/>
      <c r="K76" s="593"/>
      <c r="L76" s="593"/>
      <c r="M76" s="593"/>
      <c r="N76" s="593"/>
      <c r="O76" s="593"/>
      <c r="P76" s="593"/>
      <c r="Q76" s="593"/>
      <c r="R76" s="593"/>
      <c r="S76" s="593"/>
      <c r="T76" s="593"/>
      <c r="U76" s="593"/>
      <c r="V76" s="593"/>
      <c r="W76" s="593"/>
      <c r="X76" s="593"/>
      <c r="Y76" s="593"/>
      <c r="Z76" s="593"/>
      <c r="AA76" s="593"/>
      <c r="AB76" s="593"/>
      <c r="AC76" s="593"/>
      <c r="AD76" s="593"/>
      <c r="AE76" s="593"/>
      <c r="AF76" s="593"/>
      <c r="AG76" s="593"/>
      <c r="AH76" s="593"/>
      <c r="AI76" s="593"/>
      <c r="AJ76" s="593"/>
      <c r="AK76" s="593"/>
      <c r="AL76" s="593"/>
      <c r="AM76" s="593"/>
      <c r="AN76" s="593"/>
      <c r="AO76" s="593"/>
      <c r="AP76" s="593"/>
      <c r="AQ76" s="593"/>
      <c r="AR76" s="593"/>
      <c r="AS76" s="593"/>
      <c r="AT76" s="593"/>
      <c r="AU76" s="593"/>
      <c r="AV76" s="593"/>
      <c r="AW76" s="593"/>
      <c r="AX76" s="593"/>
      <c r="AY76" s="593"/>
      <c r="AZ76" s="593"/>
      <c r="BA76" s="593"/>
      <c r="BB76" s="593"/>
      <c r="BC76" s="593"/>
      <c r="BD76" s="593"/>
      <c r="BE76" s="593"/>
      <c r="BF76" s="593"/>
      <c r="BG76" s="593"/>
      <c r="BH76" s="593"/>
      <c r="BI76" s="593"/>
      <c r="BJ76" s="593"/>
      <c r="BK76" s="593"/>
      <c r="BL76" s="593"/>
      <c r="BM76" s="593"/>
      <c r="BN76" s="593"/>
      <c r="BO76" s="593"/>
      <c r="BP76" s="593"/>
      <c r="BQ76" s="593"/>
      <c r="BR76" s="593"/>
      <c r="BS76" s="593"/>
    </row>
    <row r="77" spans="2:71" ht="15.75" x14ac:dyDescent="0.25">
      <c r="B77" s="593"/>
      <c r="C77" s="593"/>
      <c r="D77" s="593"/>
      <c r="E77" s="593"/>
      <c r="F77" s="593"/>
      <c r="G77" s="593"/>
      <c r="H77" s="593"/>
      <c r="I77" s="593"/>
      <c r="J77" s="593"/>
      <c r="K77" s="593"/>
      <c r="L77" s="593"/>
      <c r="M77" s="593"/>
      <c r="N77" s="593"/>
      <c r="O77" s="593"/>
      <c r="P77" s="593"/>
      <c r="Q77" s="593"/>
      <c r="R77" s="593"/>
      <c r="S77" s="593"/>
      <c r="T77" s="593"/>
      <c r="U77" s="593"/>
      <c r="V77" s="593"/>
      <c r="W77" s="593"/>
      <c r="X77" s="593"/>
      <c r="Y77" s="593"/>
      <c r="Z77" s="593"/>
      <c r="AA77" s="593"/>
      <c r="AB77" s="593"/>
      <c r="AC77" s="593"/>
      <c r="AD77" s="593"/>
      <c r="AE77" s="593"/>
      <c r="AF77" s="593"/>
      <c r="AG77" s="593"/>
      <c r="AH77" s="593"/>
      <c r="AI77" s="593"/>
      <c r="AJ77" s="593"/>
      <c r="AK77" s="593"/>
      <c r="AL77" s="593"/>
      <c r="AM77" s="593"/>
      <c r="AN77" s="593"/>
      <c r="AO77" s="593"/>
      <c r="AP77" s="593"/>
      <c r="AQ77" s="593"/>
      <c r="AR77" s="593"/>
      <c r="AS77" s="593"/>
      <c r="AT77" s="593"/>
      <c r="AU77" s="593"/>
      <c r="AV77" s="593"/>
      <c r="AW77" s="593"/>
      <c r="AX77" s="593"/>
      <c r="AY77" s="593"/>
      <c r="AZ77" s="593"/>
      <c r="BA77" s="593"/>
      <c r="BB77" s="593"/>
      <c r="BC77" s="593"/>
      <c r="BD77" s="593"/>
      <c r="BE77" s="593"/>
      <c r="BF77" s="593"/>
      <c r="BG77" s="593"/>
      <c r="BH77" s="593"/>
      <c r="BI77" s="593"/>
      <c r="BJ77" s="593"/>
      <c r="BK77" s="593"/>
      <c r="BL77" s="593"/>
      <c r="BM77" s="593"/>
      <c r="BN77" s="593"/>
      <c r="BO77" s="593"/>
      <c r="BP77" s="593"/>
      <c r="BQ77" s="593"/>
      <c r="BR77" s="593"/>
      <c r="BS77" s="593"/>
    </row>
    <row r="78" spans="2:71" ht="15.75" x14ac:dyDescent="0.25">
      <c r="B78" s="593"/>
      <c r="C78" s="593"/>
      <c r="D78" s="593"/>
      <c r="E78" s="593"/>
      <c r="F78" s="593"/>
      <c r="G78" s="593"/>
      <c r="H78" s="593"/>
      <c r="I78" s="593"/>
      <c r="J78" s="593"/>
      <c r="K78" s="593"/>
      <c r="L78" s="593"/>
      <c r="M78" s="593"/>
      <c r="N78" s="593"/>
      <c r="O78" s="593"/>
      <c r="P78" s="593"/>
      <c r="Q78" s="593"/>
      <c r="R78" s="593"/>
      <c r="S78" s="593"/>
      <c r="T78" s="593"/>
      <c r="U78" s="593"/>
      <c r="V78" s="593"/>
      <c r="W78" s="593"/>
      <c r="X78" s="593"/>
      <c r="Y78" s="593"/>
      <c r="Z78" s="593"/>
      <c r="AA78" s="593"/>
      <c r="AB78" s="593"/>
      <c r="AC78" s="593"/>
      <c r="AD78" s="593"/>
      <c r="AE78" s="593"/>
      <c r="AF78" s="593"/>
      <c r="AG78" s="593"/>
      <c r="AH78" s="593"/>
      <c r="AI78" s="593"/>
      <c r="AJ78" s="593"/>
      <c r="AK78" s="593"/>
      <c r="AL78" s="593"/>
      <c r="AM78" s="593"/>
      <c r="AN78" s="593"/>
      <c r="AO78" s="593"/>
      <c r="AP78" s="593"/>
      <c r="AQ78" s="593"/>
      <c r="AR78" s="593"/>
      <c r="AS78" s="593"/>
      <c r="AT78" s="593"/>
      <c r="AU78" s="593"/>
      <c r="AV78" s="593"/>
      <c r="AW78" s="593"/>
      <c r="AX78" s="593"/>
      <c r="AY78" s="593"/>
      <c r="AZ78" s="593"/>
      <c r="BA78" s="593"/>
      <c r="BB78" s="593"/>
      <c r="BC78" s="593"/>
      <c r="BD78" s="593"/>
      <c r="BE78" s="593"/>
      <c r="BF78" s="593"/>
      <c r="BG78" s="593"/>
      <c r="BH78" s="593"/>
      <c r="BI78" s="593"/>
      <c r="BJ78" s="593"/>
      <c r="BK78" s="593"/>
      <c r="BL78" s="593"/>
      <c r="BM78" s="593"/>
      <c r="BN78" s="593"/>
      <c r="BO78" s="593"/>
      <c r="BP78" s="593"/>
      <c r="BQ78" s="593"/>
      <c r="BR78" s="593"/>
      <c r="BS78" s="593"/>
    </row>
    <row r="79" spans="2:71" ht="15.75" x14ac:dyDescent="0.25">
      <c r="B79" s="593"/>
      <c r="C79" s="593"/>
      <c r="D79" s="593"/>
      <c r="E79" s="593"/>
      <c r="F79" s="593"/>
      <c r="G79" s="593"/>
      <c r="H79" s="593"/>
      <c r="I79" s="593"/>
      <c r="J79" s="593"/>
      <c r="K79" s="593"/>
      <c r="L79" s="593"/>
      <c r="M79" s="593"/>
      <c r="N79" s="593"/>
      <c r="O79" s="593"/>
      <c r="P79" s="593"/>
      <c r="Q79" s="593"/>
      <c r="R79" s="593"/>
      <c r="S79" s="593"/>
      <c r="T79" s="593"/>
      <c r="U79" s="593"/>
      <c r="V79" s="593"/>
      <c r="W79" s="593"/>
      <c r="X79" s="593"/>
      <c r="Y79" s="593"/>
      <c r="Z79" s="593"/>
      <c r="AA79" s="593"/>
      <c r="AB79" s="593"/>
      <c r="AC79" s="593"/>
      <c r="AD79" s="593"/>
      <c r="AE79" s="593"/>
      <c r="AF79" s="593"/>
      <c r="AG79" s="593"/>
      <c r="AH79" s="593"/>
      <c r="AI79" s="593"/>
      <c r="AJ79" s="593"/>
      <c r="AK79" s="593"/>
      <c r="AL79" s="593"/>
      <c r="AM79" s="593"/>
      <c r="AN79" s="593"/>
      <c r="AO79" s="593"/>
      <c r="AP79" s="593"/>
      <c r="AQ79" s="593"/>
      <c r="AR79" s="593"/>
      <c r="AS79" s="593"/>
      <c r="AT79" s="593"/>
      <c r="AU79" s="593"/>
      <c r="AV79" s="593"/>
      <c r="AW79" s="593"/>
      <c r="AX79" s="593"/>
      <c r="AY79" s="593"/>
      <c r="AZ79" s="593"/>
      <c r="BA79" s="593"/>
      <c r="BB79" s="593"/>
      <c r="BC79" s="593"/>
      <c r="BD79" s="593"/>
      <c r="BE79" s="593"/>
      <c r="BF79" s="593"/>
      <c r="BG79" s="593"/>
      <c r="BH79" s="593"/>
      <c r="BI79" s="593"/>
      <c r="BJ79" s="593"/>
      <c r="BK79" s="593"/>
      <c r="BL79" s="593"/>
      <c r="BM79" s="593"/>
      <c r="BN79" s="593"/>
      <c r="BO79" s="593"/>
      <c r="BP79" s="593"/>
      <c r="BQ79" s="593"/>
      <c r="BR79" s="593"/>
      <c r="BS79" s="593"/>
    </row>
    <row r="80" spans="2:71" ht="15.75" x14ac:dyDescent="0.25">
      <c r="B80" s="593"/>
      <c r="C80" s="593"/>
      <c r="D80" s="593"/>
      <c r="E80" s="593"/>
      <c r="F80" s="593"/>
      <c r="G80" s="593"/>
      <c r="H80" s="593"/>
      <c r="I80" s="593"/>
      <c r="J80" s="593"/>
      <c r="K80" s="593"/>
      <c r="L80" s="593"/>
      <c r="M80" s="593"/>
      <c r="N80" s="593"/>
      <c r="O80" s="593"/>
      <c r="P80" s="593"/>
      <c r="Q80" s="593"/>
      <c r="R80" s="593"/>
      <c r="S80" s="593"/>
      <c r="T80" s="593"/>
      <c r="U80" s="593"/>
      <c r="V80" s="593"/>
      <c r="W80" s="593"/>
      <c r="X80" s="593"/>
      <c r="Y80" s="593"/>
      <c r="Z80" s="593"/>
      <c r="AA80" s="593"/>
      <c r="AB80" s="593"/>
      <c r="AC80" s="593"/>
      <c r="AD80" s="593"/>
      <c r="AE80" s="593"/>
      <c r="AF80" s="593"/>
      <c r="AG80" s="593"/>
      <c r="AH80" s="593"/>
      <c r="AI80" s="593"/>
      <c r="AJ80" s="593"/>
      <c r="AK80" s="593"/>
      <c r="AL80" s="593"/>
      <c r="AM80" s="593"/>
      <c r="AN80" s="593"/>
      <c r="AO80" s="593"/>
      <c r="AP80" s="593"/>
      <c r="AQ80" s="593"/>
      <c r="AR80" s="593"/>
      <c r="AS80" s="593"/>
      <c r="AT80" s="593"/>
      <c r="AU80" s="593"/>
      <c r="AV80" s="593"/>
      <c r="AW80" s="593"/>
      <c r="AX80" s="593"/>
      <c r="AY80" s="593"/>
      <c r="AZ80" s="593"/>
      <c r="BA80" s="593"/>
      <c r="BB80" s="593"/>
      <c r="BC80" s="593"/>
      <c r="BD80" s="593"/>
      <c r="BE80" s="593"/>
      <c r="BF80" s="593"/>
      <c r="BG80" s="593"/>
      <c r="BH80" s="593"/>
      <c r="BI80" s="593"/>
      <c r="BJ80" s="593"/>
      <c r="BK80" s="593"/>
      <c r="BL80" s="593"/>
      <c r="BM80" s="593"/>
      <c r="BN80" s="593"/>
      <c r="BO80" s="593"/>
      <c r="BP80" s="593"/>
      <c r="BQ80" s="593"/>
      <c r="BR80" s="593"/>
      <c r="BS80" s="593"/>
    </row>
    <row r="81" spans="2:71" ht="15.75" x14ac:dyDescent="0.25">
      <c r="B81" s="593"/>
      <c r="C81" s="593"/>
      <c r="D81" s="593"/>
      <c r="E81" s="593"/>
      <c r="F81" s="593"/>
      <c r="G81" s="593"/>
      <c r="H81" s="593"/>
      <c r="I81" s="593"/>
      <c r="J81" s="593"/>
      <c r="K81" s="593"/>
      <c r="L81" s="593"/>
      <c r="M81" s="593"/>
      <c r="N81" s="593"/>
      <c r="O81" s="593"/>
      <c r="P81" s="593"/>
      <c r="Q81" s="593"/>
      <c r="R81" s="593"/>
      <c r="S81" s="593"/>
      <c r="T81" s="593"/>
      <c r="U81" s="593"/>
      <c r="V81" s="593"/>
      <c r="W81" s="593"/>
      <c r="X81" s="593"/>
      <c r="Y81" s="593"/>
      <c r="Z81" s="593"/>
      <c r="AA81" s="593"/>
      <c r="AB81" s="593"/>
      <c r="AC81" s="593"/>
      <c r="AD81" s="593"/>
      <c r="AE81" s="593"/>
      <c r="AF81" s="593"/>
      <c r="AG81" s="593"/>
      <c r="AH81" s="593"/>
      <c r="AI81" s="593"/>
      <c r="AJ81" s="593"/>
      <c r="AK81" s="593"/>
      <c r="AL81" s="593"/>
      <c r="AM81" s="593"/>
      <c r="AN81" s="593"/>
      <c r="AO81" s="593"/>
      <c r="AP81" s="593"/>
      <c r="AQ81" s="593"/>
      <c r="AR81" s="593"/>
      <c r="AS81" s="593"/>
      <c r="AT81" s="593"/>
      <c r="AU81" s="593"/>
      <c r="AV81" s="593"/>
      <c r="AW81" s="593"/>
      <c r="AX81" s="593"/>
      <c r="AY81" s="593"/>
      <c r="AZ81" s="593"/>
      <c r="BA81" s="593"/>
      <c r="BB81" s="593"/>
      <c r="BC81" s="593"/>
      <c r="BD81" s="593"/>
      <c r="BE81" s="593"/>
      <c r="BF81" s="593"/>
      <c r="BG81" s="593"/>
      <c r="BH81" s="593"/>
      <c r="BI81" s="593"/>
      <c r="BJ81" s="593"/>
      <c r="BK81" s="593"/>
      <c r="BL81" s="593"/>
      <c r="BM81" s="593"/>
      <c r="BN81" s="593"/>
      <c r="BO81" s="593"/>
      <c r="BP81" s="593"/>
      <c r="BQ81" s="593"/>
      <c r="BR81" s="593"/>
      <c r="BS81" s="593"/>
    </row>
    <row r="82" spans="2:71" ht="15.75" x14ac:dyDescent="0.25">
      <c r="B82" s="593"/>
      <c r="C82" s="593"/>
      <c r="D82" s="593"/>
      <c r="E82" s="593"/>
      <c r="F82" s="593"/>
      <c r="G82" s="593"/>
      <c r="H82" s="593"/>
      <c r="I82" s="593"/>
      <c r="J82" s="593"/>
      <c r="K82" s="593"/>
      <c r="L82" s="593"/>
      <c r="M82" s="593"/>
      <c r="N82" s="593"/>
      <c r="O82" s="593"/>
      <c r="P82" s="593"/>
      <c r="Q82" s="593"/>
      <c r="R82" s="593"/>
      <c r="S82" s="593"/>
      <c r="T82" s="593"/>
      <c r="U82" s="593"/>
      <c r="V82" s="593"/>
      <c r="W82" s="593"/>
      <c r="X82" s="593"/>
      <c r="Y82" s="593"/>
      <c r="Z82" s="593"/>
      <c r="AA82" s="593"/>
      <c r="AB82" s="593"/>
      <c r="AC82" s="593"/>
      <c r="AD82" s="593"/>
      <c r="AE82" s="593"/>
      <c r="AF82" s="593"/>
      <c r="AG82" s="593"/>
      <c r="AH82" s="593"/>
      <c r="AI82" s="593"/>
      <c r="AJ82" s="593"/>
      <c r="AK82" s="593"/>
      <c r="AL82" s="593"/>
      <c r="AM82" s="593"/>
      <c r="AN82" s="593"/>
      <c r="AO82" s="593"/>
      <c r="AP82" s="593"/>
      <c r="AQ82" s="593"/>
      <c r="AR82" s="593"/>
      <c r="AS82" s="593"/>
      <c r="AT82" s="593"/>
      <c r="AU82" s="593"/>
      <c r="AV82" s="593"/>
      <c r="AW82" s="593"/>
      <c r="AX82" s="593"/>
      <c r="AY82" s="593"/>
      <c r="AZ82" s="593"/>
      <c r="BA82" s="593"/>
      <c r="BB82" s="593"/>
      <c r="BC82" s="593"/>
      <c r="BD82" s="593"/>
      <c r="BE82" s="593"/>
      <c r="BF82" s="593"/>
      <c r="BG82" s="593"/>
      <c r="BH82" s="593"/>
      <c r="BI82" s="593"/>
      <c r="BJ82" s="593"/>
      <c r="BK82" s="593"/>
      <c r="BL82" s="593"/>
      <c r="BM82" s="593"/>
      <c r="BN82" s="593"/>
      <c r="BO82" s="593"/>
      <c r="BP82" s="593"/>
      <c r="BQ82" s="593"/>
      <c r="BR82" s="593"/>
      <c r="BS82" s="593"/>
    </row>
    <row r="83" spans="2:71" ht="15.75" x14ac:dyDescent="0.25">
      <c r="B83" s="593"/>
      <c r="C83" s="593"/>
      <c r="D83" s="593"/>
      <c r="E83" s="593"/>
      <c r="F83" s="593"/>
      <c r="G83" s="593"/>
      <c r="H83" s="593"/>
      <c r="I83" s="593"/>
      <c r="J83" s="593"/>
      <c r="K83" s="593"/>
      <c r="L83" s="593"/>
      <c r="M83" s="593"/>
      <c r="N83" s="593"/>
      <c r="O83" s="593"/>
      <c r="P83" s="593"/>
      <c r="Q83" s="593"/>
      <c r="R83" s="593"/>
      <c r="S83" s="593"/>
      <c r="T83" s="593"/>
      <c r="U83" s="593"/>
      <c r="V83" s="593"/>
      <c r="W83" s="593"/>
      <c r="X83" s="593"/>
      <c r="Y83" s="593"/>
      <c r="Z83" s="593"/>
      <c r="AA83" s="593"/>
      <c r="AB83" s="593"/>
      <c r="AC83" s="593"/>
      <c r="AD83" s="593"/>
      <c r="AE83" s="593"/>
      <c r="AF83" s="593"/>
      <c r="AG83" s="593"/>
      <c r="AH83" s="593"/>
      <c r="AI83" s="593"/>
      <c r="AJ83" s="593"/>
      <c r="AK83" s="593"/>
      <c r="AL83" s="593"/>
      <c r="AM83" s="593"/>
      <c r="AN83" s="593"/>
      <c r="AO83" s="593"/>
      <c r="AP83" s="593"/>
      <c r="AQ83" s="593"/>
      <c r="AR83" s="593"/>
      <c r="AS83" s="593"/>
      <c r="AT83" s="593"/>
      <c r="AU83" s="593"/>
      <c r="AV83" s="593"/>
      <c r="AW83" s="593"/>
      <c r="AX83" s="593"/>
      <c r="AY83" s="593"/>
      <c r="AZ83" s="593"/>
      <c r="BA83" s="593"/>
      <c r="BB83" s="593"/>
      <c r="BC83" s="593"/>
      <c r="BD83" s="593"/>
      <c r="BE83" s="593"/>
      <c r="BF83" s="593"/>
      <c r="BG83" s="593"/>
      <c r="BH83" s="593"/>
      <c r="BI83" s="593"/>
      <c r="BJ83" s="593"/>
      <c r="BK83" s="593"/>
      <c r="BL83" s="593"/>
      <c r="BM83" s="593"/>
      <c r="BN83" s="593"/>
      <c r="BO83" s="593"/>
      <c r="BP83" s="593"/>
      <c r="BQ83" s="593"/>
      <c r="BR83" s="593"/>
      <c r="BS83" s="593"/>
    </row>
    <row r="84" spans="2:71" ht="15.75" x14ac:dyDescent="0.25">
      <c r="B84" s="593"/>
      <c r="C84" s="593"/>
      <c r="D84" s="593"/>
      <c r="E84" s="593"/>
      <c r="F84" s="593"/>
      <c r="G84" s="593"/>
      <c r="H84" s="593"/>
      <c r="I84" s="593"/>
      <c r="J84" s="593"/>
      <c r="K84" s="593"/>
      <c r="L84" s="593"/>
      <c r="M84" s="593"/>
      <c r="N84" s="593"/>
      <c r="O84" s="593"/>
      <c r="P84" s="593"/>
      <c r="Q84" s="593"/>
      <c r="R84" s="593"/>
      <c r="S84" s="593"/>
      <c r="T84" s="593"/>
      <c r="U84" s="593"/>
      <c r="V84" s="593"/>
      <c r="W84" s="593"/>
      <c r="X84" s="593"/>
      <c r="Y84" s="593"/>
      <c r="Z84" s="593"/>
      <c r="AA84" s="593"/>
      <c r="AB84" s="593"/>
      <c r="AC84" s="593"/>
      <c r="AD84" s="593"/>
      <c r="AE84" s="593"/>
      <c r="AF84" s="593"/>
      <c r="AG84" s="593"/>
      <c r="AH84" s="593"/>
      <c r="AI84" s="593"/>
      <c r="AJ84" s="593"/>
      <c r="AK84" s="593"/>
      <c r="AL84" s="593"/>
      <c r="AM84" s="593"/>
      <c r="AN84" s="593"/>
      <c r="AO84" s="593"/>
      <c r="AP84" s="593"/>
      <c r="AQ84" s="593"/>
      <c r="AR84" s="593"/>
      <c r="AS84" s="593"/>
      <c r="AT84" s="593"/>
      <c r="AU84" s="593"/>
      <c r="AV84" s="593"/>
      <c r="AW84" s="593"/>
      <c r="AX84" s="593"/>
      <c r="AY84" s="593"/>
      <c r="AZ84" s="593"/>
      <c r="BA84" s="593"/>
      <c r="BB84" s="593"/>
      <c r="BC84" s="593"/>
      <c r="BD84" s="593"/>
      <c r="BE84" s="593"/>
      <c r="BF84" s="593"/>
      <c r="BG84" s="593"/>
      <c r="BH84" s="593"/>
      <c r="BI84" s="593"/>
      <c r="BJ84" s="593"/>
      <c r="BK84" s="593"/>
      <c r="BL84" s="593"/>
      <c r="BM84" s="593"/>
      <c r="BN84" s="593"/>
      <c r="BO84" s="593"/>
      <c r="BP84" s="593"/>
      <c r="BQ84" s="593"/>
      <c r="BR84" s="593"/>
      <c r="BS84" s="593"/>
    </row>
    <row r="85" spans="2:71" ht="15.75" x14ac:dyDescent="0.25">
      <c r="B85" s="593"/>
      <c r="C85" s="593"/>
      <c r="D85" s="593"/>
      <c r="E85" s="593"/>
      <c r="F85" s="593"/>
      <c r="G85" s="593"/>
      <c r="H85" s="593"/>
      <c r="I85" s="593"/>
      <c r="J85" s="593"/>
      <c r="K85" s="593"/>
      <c r="L85" s="593"/>
      <c r="M85" s="593"/>
      <c r="N85" s="593"/>
      <c r="O85" s="593"/>
      <c r="P85" s="593"/>
      <c r="Q85" s="593"/>
      <c r="R85" s="593"/>
      <c r="S85" s="593"/>
      <c r="T85" s="593"/>
      <c r="U85" s="593"/>
      <c r="V85" s="593"/>
      <c r="W85" s="593"/>
      <c r="X85" s="593"/>
      <c r="Y85" s="593"/>
      <c r="Z85" s="593"/>
      <c r="AA85" s="593"/>
      <c r="AB85" s="593"/>
      <c r="AC85" s="593"/>
      <c r="AD85" s="593"/>
      <c r="AE85" s="593"/>
      <c r="AF85" s="593"/>
      <c r="AG85" s="593"/>
      <c r="AH85" s="593"/>
      <c r="AI85" s="593"/>
      <c r="AJ85" s="593"/>
      <c r="AK85" s="593"/>
      <c r="AL85" s="593"/>
      <c r="AM85" s="593"/>
      <c r="AN85" s="593"/>
      <c r="AO85" s="593"/>
      <c r="AP85" s="593"/>
      <c r="AQ85" s="593"/>
      <c r="AR85" s="593"/>
      <c r="AS85" s="593"/>
      <c r="AT85" s="593"/>
      <c r="AU85" s="593"/>
      <c r="AV85" s="593"/>
      <c r="AW85" s="593"/>
      <c r="AX85" s="593"/>
      <c r="AY85" s="593"/>
      <c r="AZ85" s="593"/>
      <c r="BA85" s="593"/>
      <c r="BB85" s="593"/>
      <c r="BC85" s="593"/>
      <c r="BD85" s="593"/>
      <c r="BE85" s="593"/>
      <c r="BF85" s="593"/>
      <c r="BG85" s="593"/>
      <c r="BH85" s="593"/>
      <c r="BI85" s="593"/>
      <c r="BJ85" s="593"/>
      <c r="BK85" s="593"/>
      <c r="BL85" s="593"/>
      <c r="BM85" s="593"/>
      <c r="BN85" s="593"/>
      <c r="BO85" s="593"/>
      <c r="BP85" s="593"/>
      <c r="BQ85" s="593"/>
      <c r="BR85" s="593"/>
      <c r="BS85" s="593"/>
    </row>
    <row r="86" spans="2:71" ht="15.75" x14ac:dyDescent="0.25">
      <c r="B86" s="593"/>
      <c r="C86" s="593"/>
      <c r="D86" s="593"/>
      <c r="E86" s="593"/>
      <c r="F86" s="593"/>
      <c r="G86" s="593"/>
      <c r="H86" s="593"/>
      <c r="I86" s="593"/>
      <c r="J86" s="593"/>
      <c r="K86" s="593"/>
      <c r="L86" s="593"/>
      <c r="M86" s="593"/>
      <c r="N86" s="593"/>
      <c r="O86" s="593"/>
      <c r="P86" s="593"/>
      <c r="Q86" s="593"/>
      <c r="R86" s="593"/>
      <c r="S86" s="593"/>
      <c r="T86" s="593"/>
      <c r="U86" s="593"/>
      <c r="V86" s="593"/>
      <c r="W86" s="593"/>
      <c r="X86" s="593"/>
      <c r="Y86" s="593"/>
      <c r="Z86" s="593"/>
      <c r="AA86" s="593"/>
      <c r="AB86" s="593"/>
      <c r="AC86" s="593"/>
      <c r="AD86" s="593"/>
      <c r="AE86" s="593"/>
      <c r="AF86" s="593"/>
      <c r="AG86" s="593"/>
      <c r="AH86" s="593"/>
      <c r="AI86" s="593"/>
      <c r="AJ86" s="593"/>
      <c r="AK86" s="593"/>
      <c r="AL86" s="593"/>
      <c r="AM86" s="593"/>
      <c r="AN86" s="593"/>
      <c r="AO86" s="593"/>
      <c r="AP86" s="593"/>
      <c r="AQ86" s="593"/>
      <c r="AR86" s="593"/>
      <c r="AS86" s="593"/>
      <c r="AT86" s="593"/>
      <c r="AU86" s="593"/>
      <c r="AV86" s="593"/>
      <c r="AW86" s="593"/>
      <c r="AX86" s="593"/>
      <c r="AY86" s="593"/>
      <c r="AZ86" s="593"/>
      <c r="BA86" s="593"/>
      <c r="BB86" s="593"/>
      <c r="BC86" s="593"/>
      <c r="BD86" s="593"/>
      <c r="BE86" s="593"/>
      <c r="BF86" s="593"/>
      <c r="BG86" s="593"/>
      <c r="BH86" s="593"/>
      <c r="BI86" s="593"/>
      <c r="BJ86" s="593"/>
      <c r="BK86" s="593"/>
      <c r="BL86" s="593"/>
      <c r="BM86" s="593"/>
      <c r="BN86" s="593"/>
      <c r="BO86" s="593"/>
      <c r="BP86" s="593"/>
      <c r="BQ86" s="593"/>
      <c r="BR86" s="593"/>
      <c r="BS86" s="593"/>
    </row>
    <row r="87" spans="2:71" ht="15.75" x14ac:dyDescent="0.25">
      <c r="B87" s="593"/>
      <c r="C87" s="593"/>
      <c r="D87" s="593"/>
      <c r="E87" s="593"/>
      <c r="F87" s="593"/>
      <c r="G87" s="593"/>
      <c r="H87" s="593"/>
      <c r="I87" s="593"/>
      <c r="J87" s="593"/>
      <c r="K87" s="593"/>
      <c r="L87" s="593"/>
      <c r="M87" s="593"/>
      <c r="N87" s="593"/>
      <c r="O87" s="593"/>
      <c r="P87" s="593"/>
      <c r="Q87" s="593"/>
      <c r="R87" s="593"/>
      <c r="S87" s="593"/>
      <c r="T87" s="593"/>
      <c r="U87" s="593"/>
      <c r="V87" s="593"/>
      <c r="W87" s="593"/>
      <c r="X87" s="593"/>
      <c r="Y87" s="593"/>
      <c r="Z87" s="593"/>
      <c r="AA87" s="593"/>
      <c r="AB87" s="593"/>
      <c r="AC87" s="593"/>
      <c r="AD87" s="593"/>
      <c r="AE87" s="593"/>
      <c r="AF87" s="593"/>
      <c r="AG87" s="593"/>
      <c r="AH87" s="593"/>
      <c r="AI87" s="593"/>
      <c r="AJ87" s="593"/>
      <c r="AK87" s="593"/>
      <c r="AL87" s="593"/>
      <c r="AM87" s="593"/>
      <c r="AN87" s="593"/>
      <c r="AO87" s="593"/>
      <c r="AP87" s="593"/>
      <c r="AQ87" s="593"/>
      <c r="AR87" s="593"/>
      <c r="AS87" s="593"/>
      <c r="AT87" s="593"/>
      <c r="AU87" s="593"/>
      <c r="AV87" s="593"/>
      <c r="AW87" s="593"/>
      <c r="AX87" s="593"/>
      <c r="AY87" s="593"/>
      <c r="AZ87" s="593"/>
      <c r="BA87" s="593"/>
      <c r="BB87" s="593"/>
      <c r="BC87" s="593"/>
      <c r="BD87" s="593"/>
      <c r="BE87" s="593"/>
      <c r="BF87" s="593"/>
      <c r="BG87" s="593"/>
      <c r="BH87" s="593"/>
      <c r="BI87" s="593"/>
      <c r="BJ87" s="593"/>
      <c r="BK87" s="593"/>
      <c r="BL87" s="593"/>
      <c r="BM87" s="593"/>
      <c r="BN87" s="593"/>
      <c r="BO87" s="593"/>
      <c r="BP87" s="593"/>
      <c r="BQ87" s="593"/>
      <c r="BR87" s="593"/>
      <c r="BS87" s="593"/>
    </row>
    <row r="88" spans="2:71" ht="15.75" x14ac:dyDescent="0.25">
      <c r="B88" s="593"/>
      <c r="C88" s="593"/>
      <c r="D88" s="593"/>
      <c r="E88" s="593"/>
      <c r="F88" s="593"/>
      <c r="G88" s="593"/>
      <c r="H88" s="593"/>
      <c r="I88" s="593"/>
      <c r="J88" s="593"/>
      <c r="K88" s="593"/>
      <c r="L88" s="593"/>
      <c r="M88" s="593"/>
      <c r="N88" s="593"/>
      <c r="O88" s="593"/>
      <c r="P88" s="593"/>
      <c r="Q88" s="593"/>
      <c r="R88" s="593"/>
      <c r="S88" s="593"/>
      <c r="T88" s="593"/>
      <c r="U88" s="593"/>
      <c r="V88" s="593"/>
      <c r="W88" s="593"/>
      <c r="X88" s="593"/>
      <c r="Y88" s="593"/>
      <c r="Z88" s="593"/>
      <c r="AA88" s="593"/>
      <c r="AB88" s="593"/>
      <c r="AC88" s="593"/>
      <c r="AD88" s="593"/>
      <c r="AE88" s="593"/>
      <c r="AF88" s="593"/>
      <c r="AG88" s="593"/>
      <c r="AH88" s="593"/>
      <c r="AI88" s="593"/>
      <c r="AJ88" s="593"/>
      <c r="AK88" s="593"/>
      <c r="AL88" s="593"/>
      <c r="AM88" s="593"/>
      <c r="AN88" s="593"/>
      <c r="AO88" s="593"/>
      <c r="AP88" s="593"/>
      <c r="AQ88" s="593"/>
      <c r="AR88" s="593"/>
      <c r="AS88" s="593"/>
      <c r="AT88" s="593"/>
      <c r="AU88" s="593"/>
      <c r="AV88" s="593"/>
      <c r="AW88" s="593"/>
      <c r="AX88" s="593"/>
      <c r="AY88" s="593"/>
      <c r="AZ88" s="593"/>
      <c r="BA88" s="593"/>
      <c r="BB88" s="593"/>
      <c r="BC88" s="593"/>
      <c r="BD88" s="593"/>
      <c r="BE88" s="593"/>
      <c r="BF88" s="593"/>
      <c r="BG88" s="593"/>
      <c r="BH88" s="593"/>
      <c r="BI88" s="593"/>
      <c r="BJ88" s="593"/>
      <c r="BK88" s="593"/>
      <c r="BL88" s="593"/>
      <c r="BM88" s="593"/>
      <c r="BN88" s="593"/>
      <c r="BO88" s="593"/>
      <c r="BP88" s="593"/>
      <c r="BQ88" s="593"/>
      <c r="BR88" s="593"/>
      <c r="BS88" s="593"/>
    </row>
    <row r="89" spans="2:71" ht="15.75" x14ac:dyDescent="0.25">
      <c r="B89" s="593"/>
      <c r="C89" s="593"/>
      <c r="D89" s="593"/>
      <c r="E89" s="593"/>
      <c r="F89" s="593"/>
      <c r="G89" s="593"/>
      <c r="H89" s="593"/>
      <c r="I89" s="593"/>
      <c r="J89" s="593"/>
      <c r="K89" s="593"/>
      <c r="L89" s="593"/>
      <c r="M89" s="593"/>
      <c r="N89" s="593"/>
      <c r="O89" s="593"/>
      <c r="P89" s="593"/>
      <c r="Q89" s="593"/>
      <c r="R89" s="593"/>
      <c r="S89" s="593"/>
      <c r="T89" s="593"/>
      <c r="U89" s="593"/>
      <c r="V89" s="593"/>
      <c r="W89" s="593"/>
      <c r="X89" s="593"/>
      <c r="Y89" s="593"/>
      <c r="Z89" s="593"/>
      <c r="AA89" s="593"/>
      <c r="AB89" s="593"/>
      <c r="AC89" s="593"/>
      <c r="AD89" s="593"/>
      <c r="AE89" s="593"/>
      <c r="AF89" s="593"/>
      <c r="AG89" s="593"/>
      <c r="AH89" s="593"/>
      <c r="AI89" s="593"/>
      <c r="AJ89" s="593"/>
      <c r="AK89" s="593"/>
      <c r="AL89" s="593"/>
      <c r="AM89" s="593"/>
      <c r="AN89" s="593"/>
      <c r="AO89" s="593"/>
      <c r="AP89" s="593"/>
      <c r="AQ89" s="593"/>
      <c r="AR89" s="593"/>
      <c r="AS89" s="593"/>
      <c r="AT89" s="593"/>
      <c r="AU89" s="593"/>
      <c r="AV89" s="593"/>
      <c r="AW89" s="593"/>
      <c r="AX89" s="593"/>
      <c r="AY89" s="593"/>
      <c r="AZ89" s="593"/>
      <c r="BA89" s="593"/>
      <c r="BB89" s="593"/>
      <c r="BC89" s="593"/>
      <c r="BD89" s="593"/>
      <c r="BE89" s="593"/>
      <c r="BF89" s="593"/>
      <c r="BG89" s="593"/>
      <c r="BH89" s="593"/>
      <c r="BI89" s="593"/>
      <c r="BJ89" s="593"/>
      <c r="BK89" s="593"/>
      <c r="BL89" s="593"/>
      <c r="BM89" s="593"/>
      <c r="BN89" s="593"/>
      <c r="BO89" s="593"/>
      <c r="BP89" s="593"/>
      <c r="BQ89" s="593"/>
      <c r="BR89" s="593"/>
      <c r="BS89" s="593"/>
    </row>
    <row r="90" spans="2:71" ht="15.75" x14ac:dyDescent="0.25">
      <c r="B90" s="593"/>
      <c r="C90" s="593"/>
      <c r="D90" s="593"/>
      <c r="E90" s="593"/>
      <c r="F90" s="593"/>
      <c r="G90" s="593"/>
      <c r="H90" s="593"/>
      <c r="I90" s="593"/>
      <c r="J90" s="593"/>
      <c r="K90" s="593"/>
      <c r="L90" s="593"/>
      <c r="M90" s="593"/>
      <c r="N90" s="593"/>
      <c r="O90" s="593"/>
      <c r="P90" s="593"/>
      <c r="Q90" s="593"/>
      <c r="R90" s="593"/>
      <c r="S90" s="593"/>
      <c r="T90" s="593"/>
      <c r="U90" s="593"/>
      <c r="V90" s="593"/>
      <c r="W90" s="593"/>
      <c r="X90" s="593"/>
      <c r="Y90" s="593"/>
      <c r="Z90" s="593"/>
      <c r="AA90" s="593"/>
      <c r="AB90" s="593"/>
      <c r="AC90" s="593"/>
      <c r="AD90" s="593"/>
      <c r="AE90" s="593"/>
      <c r="AF90" s="593"/>
      <c r="AG90" s="593"/>
      <c r="AH90" s="593"/>
      <c r="AI90" s="593"/>
      <c r="AJ90" s="593"/>
      <c r="AK90" s="593"/>
      <c r="AL90" s="593"/>
      <c r="AM90" s="593"/>
      <c r="AN90" s="593"/>
      <c r="AO90" s="593"/>
      <c r="AP90" s="593"/>
      <c r="AQ90" s="593"/>
      <c r="AR90" s="593"/>
      <c r="AS90" s="593"/>
      <c r="AT90" s="593"/>
      <c r="AU90" s="593"/>
      <c r="AV90" s="593"/>
      <c r="AW90" s="593"/>
      <c r="AX90" s="593"/>
      <c r="AY90" s="593"/>
      <c r="AZ90" s="593"/>
      <c r="BA90" s="593"/>
      <c r="BB90" s="593"/>
      <c r="BC90" s="593"/>
      <c r="BD90" s="593"/>
      <c r="BE90" s="593"/>
      <c r="BF90" s="593"/>
      <c r="BG90" s="593"/>
      <c r="BH90" s="593"/>
      <c r="BI90" s="593"/>
      <c r="BJ90" s="593"/>
      <c r="BK90" s="593"/>
      <c r="BL90" s="593"/>
      <c r="BM90" s="593"/>
      <c r="BN90" s="593"/>
      <c r="BO90" s="593"/>
      <c r="BP90" s="593"/>
      <c r="BQ90" s="593"/>
      <c r="BR90" s="593"/>
      <c r="BS90" s="593"/>
    </row>
    <row r="91" spans="2:71" ht="15.75" x14ac:dyDescent="0.25">
      <c r="B91" s="593"/>
      <c r="C91" s="593"/>
      <c r="D91" s="593"/>
      <c r="E91" s="593"/>
      <c r="F91" s="593"/>
      <c r="G91" s="593"/>
      <c r="H91" s="593"/>
      <c r="I91" s="593"/>
      <c r="J91" s="593"/>
      <c r="K91" s="593"/>
      <c r="L91" s="593"/>
      <c r="M91" s="593"/>
      <c r="N91" s="593"/>
      <c r="O91" s="593"/>
      <c r="P91" s="593"/>
      <c r="Q91" s="593"/>
      <c r="R91" s="593"/>
      <c r="S91" s="593"/>
      <c r="T91" s="593"/>
      <c r="U91" s="593"/>
      <c r="V91" s="593"/>
      <c r="W91" s="593"/>
      <c r="X91" s="593"/>
      <c r="Y91" s="593"/>
      <c r="Z91" s="593"/>
      <c r="AA91" s="593"/>
      <c r="AB91" s="593"/>
      <c r="AC91" s="593"/>
      <c r="AD91" s="593"/>
      <c r="AE91" s="593"/>
      <c r="AF91" s="593"/>
      <c r="AG91" s="593"/>
      <c r="AH91" s="593"/>
      <c r="AI91" s="593"/>
      <c r="AJ91" s="593"/>
      <c r="AK91" s="593"/>
      <c r="AL91" s="593"/>
      <c r="AM91" s="593"/>
      <c r="AN91" s="593"/>
      <c r="AO91" s="593"/>
      <c r="AP91" s="593"/>
      <c r="AQ91" s="593"/>
      <c r="AR91" s="593"/>
      <c r="AS91" s="593"/>
      <c r="AT91" s="593"/>
      <c r="AU91" s="593"/>
      <c r="AV91" s="593"/>
      <c r="AW91" s="593"/>
      <c r="AX91" s="593"/>
      <c r="AY91" s="593"/>
      <c r="AZ91" s="593"/>
      <c r="BA91" s="593"/>
      <c r="BB91" s="593"/>
      <c r="BC91" s="593"/>
      <c r="BD91" s="593"/>
      <c r="BE91" s="593"/>
      <c r="BF91" s="593"/>
      <c r="BG91" s="593"/>
      <c r="BH91" s="593"/>
      <c r="BI91" s="593"/>
      <c r="BJ91" s="593"/>
      <c r="BK91" s="593"/>
      <c r="BL91" s="593"/>
      <c r="BM91" s="593"/>
      <c r="BN91" s="593"/>
      <c r="BO91" s="593"/>
      <c r="BP91" s="593"/>
      <c r="BQ91" s="593"/>
      <c r="BR91" s="593"/>
      <c r="BS91" s="593"/>
    </row>
    <row r="92" spans="2:71" ht="15.75" x14ac:dyDescent="0.25">
      <c r="B92" s="593"/>
      <c r="C92" s="593"/>
      <c r="D92" s="593"/>
      <c r="E92" s="593"/>
      <c r="F92" s="593"/>
      <c r="G92" s="593"/>
      <c r="H92" s="593"/>
      <c r="I92" s="593"/>
      <c r="J92" s="593"/>
      <c r="K92" s="593"/>
      <c r="L92" s="593"/>
      <c r="M92" s="593"/>
      <c r="N92" s="593"/>
      <c r="O92" s="593"/>
      <c r="P92" s="593"/>
      <c r="Q92" s="593"/>
      <c r="R92" s="593"/>
      <c r="S92" s="593"/>
      <c r="T92" s="593"/>
      <c r="U92" s="593"/>
      <c r="V92" s="593"/>
      <c r="W92" s="593"/>
      <c r="X92" s="593"/>
      <c r="Y92" s="593"/>
      <c r="Z92" s="593"/>
      <c r="AA92" s="593"/>
      <c r="AB92" s="593"/>
      <c r="AC92" s="593"/>
      <c r="AD92" s="593"/>
      <c r="AE92" s="593"/>
      <c r="AF92" s="593"/>
      <c r="AG92" s="593"/>
      <c r="AH92" s="593"/>
      <c r="AI92" s="593"/>
      <c r="AJ92" s="593"/>
      <c r="AK92" s="593"/>
      <c r="AL92" s="593"/>
      <c r="AM92" s="593"/>
      <c r="AN92" s="593"/>
      <c r="AO92" s="593"/>
      <c r="AP92" s="593"/>
      <c r="AQ92" s="593"/>
      <c r="AR92" s="593"/>
      <c r="AS92" s="593"/>
      <c r="AT92" s="593"/>
      <c r="AU92" s="593"/>
      <c r="AV92" s="593"/>
      <c r="AW92" s="593"/>
      <c r="AX92" s="593"/>
      <c r="AY92" s="593"/>
      <c r="AZ92" s="593"/>
      <c r="BA92" s="593"/>
      <c r="BB92" s="593"/>
      <c r="BC92" s="593"/>
      <c r="BD92" s="593"/>
      <c r="BE92" s="593"/>
      <c r="BF92" s="593"/>
      <c r="BG92" s="593"/>
      <c r="BH92" s="593"/>
      <c r="BI92" s="593"/>
      <c r="BJ92" s="593"/>
      <c r="BK92" s="593"/>
      <c r="BL92" s="593"/>
      <c r="BM92" s="593"/>
      <c r="BN92" s="593"/>
      <c r="BO92" s="593"/>
      <c r="BP92" s="593"/>
      <c r="BQ92" s="593"/>
      <c r="BR92" s="593"/>
      <c r="BS92" s="593"/>
    </row>
    <row r="93" spans="2:71" ht="15.75" x14ac:dyDescent="0.25">
      <c r="B93" s="593"/>
      <c r="C93" s="593"/>
      <c r="D93" s="593"/>
      <c r="E93" s="593"/>
      <c r="F93" s="593"/>
      <c r="G93" s="593"/>
      <c r="H93" s="593"/>
      <c r="I93" s="593"/>
      <c r="J93" s="593"/>
      <c r="K93" s="593"/>
      <c r="L93" s="593"/>
      <c r="M93" s="593"/>
      <c r="N93" s="593"/>
      <c r="O93" s="593"/>
      <c r="P93" s="593"/>
      <c r="Q93" s="593"/>
      <c r="R93" s="593"/>
      <c r="S93" s="593"/>
      <c r="T93" s="593"/>
      <c r="U93" s="593"/>
      <c r="V93" s="593"/>
      <c r="W93" s="593"/>
      <c r="X93" s="593"/>
      <c r="Y93" s="593"/>
      <c r="Z93" s="593"/>
      <c r="AA93" s="593"/>
      <c r="AB93" s="593"/>
      <c r="AC93" s="593"/>
      <c r="AD93" s="593"/>
      <c r="AE93" s="593"/>
      <c r="AF93" s="593"/>
      <c r="AG93" s="593"/>
      <c r="AH93" s="593"/>
      <c r="AI93" s="593"/>
      <c r="AJ93" s="593"/>
      <c r="AK93" s="593"/>
      <c r="AL93" s="593"/>
      <c r="AM93" s="593"/>
      <c r="AN93" s="593"/>
      <c r="AO93" s="593"/>
      <c r="AP93" s="593"/>
      <c r="AQ93" s="593"/>
      <c r="AR93" s="593"/>
      <c r="AS93" s="593"/>
      <c r="AT93" s="593"/>
      <c r="AU93" s="593"/>
      <c r="AV93" s="593"/>
      <c r="AW93" s="593"/>
      <c r="AX93" s="593"/>
      <c r="AY93" s="593"/>
      <c r="AZ93" s="593"/>
      <c r="BA93" s="593"/>
      <c r="BB93" s="593"/>
      <c r="BC93" s="593"/>
      <c r="BD93" s="593"/>
      <c r="BE93" s="593"/>
      <c r="BF93" s="593"/>
      <c r="BG93" s="593"/>
      <c r="BH93" s="593"/>
      <c r="BI93" s="593"/>
      <c r="BJ93" s="593"/>
      <c r="BK93" s="593"/>
      <c r="BL93" s="593"/>
      <c r="BM93" s="593"/>
      <c r="BN93" s="593"/>
      <c r="BO93" s="593"/>
      <c r="BP93" s="593"/>
      <c r="BQ93" s="593"/>
      <c r="BR93" s="593"/>
      <c r="BS93" s="593"/>
    </row>
    <row r="94" spans="2:71" ht="15.75" x14ac:dyDescent="0.25">
      <c r="B94" s="593"/>
      <c r="C94" s="593"/>
      <c r="D94" s="593"/>
      <c r="E94" s="593"/>
      <c r="F94" s="593"/>
      <c r="G94" s="593"/>
      <c r="H94" s="593"/>
      <c r="I94" s="593"/>
      <c r="J94" s="593"/>
      <c r="K94" s="593"/>
      <c r="L94" s="593"/>
      <c r="M94" s="593"/>
      <c r="N94" s="593"/>
      <c r="O94" s="593"/>
      <c r="P94" s="593"/>
      <c r="Q94" s="593"/>
      <c r="R94" s="593"/>
      <c r="S94" s="593"/>
      <c r="T94" s="593"/>
      <c r="U94" s="593"/>
      <c r="V94" s="593"/>
      <c r="W94" s="593"/>
      <c r="X94" s="593"/>
      <c r="Y94" s="593"/>
      <c r="Z94" s="593"/>
      <c r="AA94" s="593"/>
      <c r="AB94" s="593"/>
      <c r="AC94" s="593"/>
      <c r="AD94" s="593"/>
      <c r="AE94" s="593"/>
      <c r="AF94" s="593"/>
      <c r="AG94" s="593"/>
      <c r="AH94" s="593"/>
      <c r="AI94" s="593"/>
      <c r="AJ94" s="593"/>
      <c r="AK94" s="593"/>
      <c r="AL94" s="593"/>
      <c r="AM94" s="593"/>
      <c r="AN94" s="593"/>
      <c r="AO94" s="593"/>
      <c r="AP94" s="593"/>
      <c r="AQ94" s="593"/>
      <c r="AR94" s="593"/>
      <c r="AS94" s="593"/>
      <c r="AT94" s="593"/>
      <c r="AU94" s="593"/>
      <c r="AV94" s="593"/>
      <c r="AW94" s="593"/>
      <c r="AX94" s="593"/>
      <c r="AY94" s="593"/>
      <c r="AZ94" s="593"/>
      <c r="BA94" s="593"/>
      <c r="BB94" s="593"/>
      <c r="BC94" s="593"/>
      <c r="BD94" s="593"/>
      <c r="BE94" s="593"/>
      <c r="BF94" s="593"/>
      <c r="BG94" s="593"/>
      <c r="BH94" s="593"/>
      <c r="BI94" s="593"/>
      <c r="BJ94" s="593"/>
      <c r="BK94" s="593"/>
      <c r="BL94" s="593"/>
      <c r="BM94" s="593"/>
      <c r="BN94" s="593"/>
      <c r="BO94" s="593"/>
      <c r="BP94" s="593"/>
      <c r="BQ94" s="593"/>
      <c r="BR94" s="593"/>
      <c r="BS94" s="593"/>
    </row>
    <row r="95" spans="2:71" ht="15.75" x14ac:dyDescent="0.25">
      <c r="B95" s="593"/>
      <c r="C95" s="593"/>
      <c r="D95" s="593"/>
      <c r="E95" s="593"/>
      <c r="F95" s="593"/>
      <c r="G95" s="593"/>
      <c r="H95" s="593"/>
      <c r="I95" s="593"/>
      <c r="J95" s="593"/>
      <c r="K95" s="593"/>
      <c r="L95" s="593"/>
      <c r="M95" s="593"/>
      <c r="N95" s="593"/>
      <c r="O95" s="593"/>
      <c r="P95" s="593"/>
      <c r="Q95" s="593"/>
      <c r="R95" s="593"/>
      <c r="S95" s="593"/>
      <c r="T95" s="593"/>
      <c r="U95" s="593"/>
      <c r="V95" s="593"/>
      <c r="W95" s="593"/>
      <c r="X95" s="593"/>
      <c r="Y95" s="593"/>
      <c r="Z95" s="593"/>
      <c r="AA95" s="593"/>
      <c r="AB95" s="593"/>
      <c r="AC95" s="593"/>
      <c r="AD95" s="593"/>
      <c r="AE95" s="593"/>
      <c r="AF95" s="593"/>
      <c r="AG95" s="593"/>
      <c r="AH95" s="593"/>
      <c r="AI95" s="593"/>
      <c r="AJ95" s="593"/>
      <c r="AK95" s="593"/>
      <c r="AL95" s="593"/>
      <c r="AM95" s="593"/>
      <c r="AN95" s="593"/>
      <c r="AO95" s="593"/>
      <c r="AP95" s="593"/>
      <c r="AQ95" s="593"/>
      <c r="AR95" s="593"/>
      <c r="AS95" s="593"/>
      <c r="AT95" s="593"/>
      <c r="AU95" s="593"/>
      <c r="AV95" s="593"/>
      <c r="AW95" s="593"/>
      <c r="AX95" s="593"/>
      <c r="AY95" s="593"/>
      <c r="AZ95" s="593"/>
      <c r="BA95" s="593"/>
      <c r="BB95" s="593"/>
      <c r="BC95" s="593"/>
      <c r="BD95" s="593"/>
      <c r="BE95" s="593"/>
      <c r="BF95" s="593"/>
      <c r="BG95" s="593"/>
      <c r="BH95" s="593"/>
      <c r="BI95" s="593"/>
      <c r="BJ95" s="593"/>
      <c r="BK95" s="593"/>
      <c r="BL95" s="593"/>
      <c r="BM95" s="593"/>
      <c r="BN95" s="593"/>
      <c r="BO95" s="593"/>
      <c r="BP95" s="593"/>
      <c r="BQ95" s="593"/>
      <c r="BR95" s="593"/>
      <c r="BS95" s="593"/>
    </row>
    <row r="96" spans="2:71" ht="15.75" x14ac:dyDescent="0.25">
      <c r="B96" s="593"/>
      <c r="C96" s="593"/>
      <c r="D96" s="593"/>
      <c r="E96" s="593"/>
      <c r="F96" s="593"/>
      <c r="G96" s="593"/>
      <c r="H96" s="593"/>
      <c r="I96" s="593"/>
      <c r="J96" s="593"/>
      <c r="K96" s="593"/>
      <c r="L96" s="593"/>
      <c r="M96" s="593"/>
      <c r="N96" s="593"/>
      <c r="O96" s="593"/>
      <c r="P96" s="593"/>
      <c r="Q96" s="593"/>
      <c r="R96" s="593"/>
      <c r="S96" s="593"/>
      <c r="T96" s="593"/>
      <c r="U96" s="593"/>
      <c r="V96" s="593"/>
      <c r="W96" s="593"/>
      <c r="X96" s="593"/>
      <c r="Y96" s="593"/>
      <c r="Z96" s="593"/>
      <c r="AA96" s="593"/>
      <c r="AB96" s="593"/>
      <c r="AC96" s="593"/>
      <c r="AD96" s="593"/>
      <c r="AE96" s="593"/>
      <c r="AF96" s="593"/>
      <c r="AG96" s="593"/>
      <c r="AH96" s="593"/>
      <c r="AI96" s="593"/>
      <c r="AJ96" s="593"/>
      <c r="AK96" s="593"/>
      <c r="AL96" s="593"/>
      <c r="AM96" s="593"/>
      <c r="AN96" s="593"/>
      <c r="AO96" s="593"/>
      <c r="AP96" s="593"/>
      <c r="AQ96" s="593"/>
      <c r="AR96" s="593"/>
      <c r="AS96" s="593"/>
      <c r="AT96" s="593"/>
      <c r="AU96" s="593"/>
      <c r="AV96" s="593"/>
      <c r="AW96" s="593"/>
      <c r="AX96" s="593"/>
      <c r="AY96" s="593"/>
      <c r="AZ96" s="593"/>
      <c r="BA96" s="593"/>
      <c r="BB96" s="593"/>
      <c r="BC96" s="593"/>
      <c r="BD96" s="593"/>
      <c r="BE96" s="593"/>
      <c r="BF96" s="593"/>
      <c r="BG96" s="593"/>
      <c r="BH96" s="593"/>
      <c r="BI96" s="593"/>
      <c r="BJ96" s="593"/>
      <c r="BK96" s="593"/>
      <c r="BL96" s="593"/>
      <c r="BM96" s="593"/>
      <c r="BN96" s="593"/>
      <c r="BO96" s="593"/>
      <c r="BP96" s="593"/>
      <c r="BQ96" s="593"/>
      <c r="BR96" s="593"/>
      <c r="BS96" s="593"/>
    </row>
    <row r="97" spans="2:71" ht="15.75" x14ac:dyDescent="0.25">
      <c r="B97" s="593"/>
      <c r="C97" s="593"/>
      <c r="D97" s="593"/>
      <c r="E97" s="593"/>
      <c r="F97" s="593"/>
      <c r="G97" s="593"/>
      <c r="H97" s="593"/>
      <c r="I97" s="593"/>
      <c r="J97" s="593"/>
      <c r="K97" s="593"/>
      <c r="L97" s="593"/>
      <c r="M97" s="593"/>
      <c r="N97" s="593"/>
      <c r="O97" s="593"/>
      <c r="P97" s="593"/>
      <c r="Q97" s="593"/>
      <c r="R97" s="593"/>
      <c r="S97" s="593"/>
      <c r="T97" s="593"/>
      <c r="U97" s="593"/>
      <c r="V97" s="593"/>
      <c r="W97" s="593"/>
      <c r="X97" s="593"/>
      <c r="Y97" s="593"/>
      <c r="Z97" s="593"/>
      <c r="AA97" s="593"/>
      <c r="AB97" s="593"/>
      <c r="AC97" s="593"/>
      <c r="AD97" s="593"/>
      <c r="AE97" s="593"/>
      <c r="AF97" s="593"/>
      <c r="AG97" s="593"/>
      <c r="AH97" s="593"/>
      <c r="AI97" s="593"/>
      <c r="AJ97" s="593"/>
      <c r="AK97" s="593"/>
      <c r="AL97" s="593"/>
      <c r="AM97" s="593"/>
      <c r="AN97" s="593"/>
      <c r="AO97" s="593"/>
      <c r="AP97" s="593"/>
      <c r="AQ97" s="593"/>
      <c r="AR97" s="593"/>
      <c r="AS97" s="593"/>
      <c r="AT97" s="593"/>
      <c r="AU97" s="593"/>
      <c r="AV97" s="593"/>
      <c r="AW97" s="593"/>
      <c r="AX97" s="593"/>
      <c r="AY97" s="593"/>
      <c r="AZ97" s="593"/>
      <c r="BA97" s="593"/>
      <c r="BB97" s="593"/>
      <c r="BC97" s="593"/>
      <c r="BD97" s="593"/>
      <c r="BE97" s="593"/>
      <c r="BF97" s="593"/>
      <c r="BG97" s="593"/>
      <c r="BH97" s="593"/>
      <c r="BI97" s="593"/>
      <c r="BJ97" s="593"/>
      <c r="BK97" s="593"/>
      <c r="BL97" s="593"/>
      <c r="BM97" s="593"/>
      <c r="BN97" s="593"/>
      <c r="BO97" s="593"/>
      <c r="BP97" s="593"/>
      <c r="BQ97" s="593"/>
      <c r="BR97" s="593"/>
      <c r="BS97" s="593"/>
    </row>
    <row r="98" spans="2:71" ht="15.75" x14ac:dyDescent="0.25">
      <c r="B98" s="593"/>
      <c r="C98" s="593"/>
      <c r="D98" s="593"/>
      <c r="E98" s="593"/>
      <c r="F98" s="593"/>
      <c r="G98" s="593"/>
      <c r="H98" s="593"/>
      <c r="I98" s="593"/>
      <c r="J98" s="593"/>
      <c r="K98" s="593"/>
      <c r="L98" s="593"/>
      <c r="M98" s="593"/>
      <c r="N98" s="593"/>
      <c r="O98" s="593"/>
      <c r="P98" s="593"/>
      <c r="Q98" s="593"/>
      <c r="R98" s="593"/>
      <c r="S98" s="593"/>
      <c r="T98" s="593"/>
      <c r="U98" s="593"/>
      <c r="V98" s="593"/>
      <c r="W98" s="593"/>
      <c r="X98" s="593"/>
      <c r="Y98" s="593"/>
      <c r="Z98" s="593"/>
      <c r="AA98" s="593"/>
      <c r="AB98" s="593"/>
      <c r="AC98" s="593"/>
      <c r="AD98" s="593"/>
      <c r="AE98" s="593"/>
      <c r="AF98" s="593"/>
      <c r="AG98" s="593"/>
      <c r="AH98" s="593"/>
      <c r="AI98" s="593"/>
      <c r="AJ98" s="593"/>
      <c r="AK98" s="593"/>
      <c r="AL98" s="593"/>
      <c r="AM98" s="593"/>
      <c r="AN98" s="593"/>
      <c r="AO98" s="593"/>
      <c r="AP98" s="593"/>
      <c r="AQ98" s="593"/>
      <c r="AR98" s="593"/>
      <c r="AS98" s="593"/>
      <c r="AT98" s="593"/>
      <c r="AU98" s="593"/>
      <c r="AV98" s="593"/>
      <c r="AW98" s="593"/>
      <c r="AX98" s="593"/>
      <c r="AY98" s="593"/>
      <c r="AZ98" s="593"/>
      <c r="BA98" s="593"/>
      <c r="BB98" s="593"/>
      <c r="BC98" s="593"/>
      <c r="BD98" s="593"/>
      <c r="BE98" s="593"/>
      <c r="BF98" s="593"/>
      <c r="BG98" s="593"/>
      <c r="BH98" s="593"/>
      <c r="BI98" s="593"/>
      <c r="BJ98" s="593"/>
      <c r="BK98" s="593"/>
      <c r="BL98" s="593"/>
      <c r="BM98" s="593"/>
      <c r="BN98" s="593"/>
      <c r="BO98" s="593"/>
      <c r="BP98" s="593"/>
      <c r="BQ98" s="593"/>
      <c r="BR98" s="593"/>
      <c r="BS98" s="593"/>
    </row>
    <row r="99" spans="2:71" ht="15.75" x14ac:dyDescent="0.25">
      <c r="B99" s="593"/>
      <c r="C99" s="593"/>
      <c r="D99" s="593"/>
      <c r="E99" s="593"/>
      <c r="F99" s="593"/>
      <c r="G99" s="593"/>
      <c r="H99" s="593"/>
      <c r="I99" s="593"/>
      <c r="J99" s="593"/>
      <c r="K99" s="593"/>
      <c r="L99" s="593"/>
      <c r="M99" s="593"/>
      <c r="N99" s="593"/>
      <c r="O99" s="593"/>
      <c r="P99" s="593"/>
      <c r="Q99" s="593"/>
      <c r="R99" s="593"/>
      <c r="S99" s="593"/>
      <c r="T99" s="593"/>
      <c r="U99" s="593"/>
      <c r="V99" s="593"/>
      <c r="W99" s="593"/>
      <c r="X99" s="593"/>
      <c r="Y99" s="593"/>
      <c r="Z99" s="593"/>
      <c r="AA99" s="593"/>
      <c r="AB99" s="593"/>
      <c r="AC99" s="593"/>
      <c r="AD99" s="593"/>
      <c r="AE99" s="593"/>
      <c r="AF99" s="593"/>
      <c r="AG99" s="593"/>
      <c r="AH99" s="593"/>
      <c r="AI99" s="593"/>
      <c r="AJ99" s="593"/>
      <c r="AK99" s="593"/>
      <c r="AL99" s="593"/>
      <c r="AM99" s="593"/>
      <c r="AN99" s="593"/>
      <c r="AO99" s="593"/>
      <c r="AP99" s="593"/>
      <c r="AQ99" s="593"/>
      <c r="AR99" s="593"/>
      <c r="AS99" s="593"/>
      <c r="AT99" s="593"/>
      <c r="AU99" s="593"/>
      <c r="AV99" s="593"/>
      <c r="AW99" s="593"/>
      <c r="AX99" s="593"/>
      <c r="AY99" s="593"/>
      <c r="AZ99" s="593"/>
      <c r="BA99" s="593"/>
      <c r="BB99" s="593"/>
      <c r="BC99" s="593"/>
      <c r="BD99" s="593"/>
      <c r="BE99" s="593"/>
      <c r="BF99" s="593"/>
      <c r="BG99" s="593"/>
      <c r="BH99" s="593"/>
      <c r="BI99" s="593"/>
      <c r="BJ99" s="593"/>
      <c r="BK99" s="593"/>
      <c r="BL99" s="593"/>
      <c r="BM99" s="593"/>
      <c r="BN99" s="593"/>
      <c r="BO99" s="593"/>
      <c r="BP99" s="593"/>
      <c r="BQ99" s="593"/>
      <c r="BR99" s="593"/>
      <c r="BS99" s="593"/>
    </row>
    <row r="100" spans="2:71" ht="15.75" x14ac:dyDescent="0.25">
      <c r="B100" s="593"/>
      <c r="C100" s="593"/>
      <c r="D100" s="593"/>
      <c r="E100" s="593"/>
      <c r="F100" s="593"/>
      <c r="G100" s="593"/>
      <c r="H100" s="593"/>
      <c r="I100" s="593"/>
      <c r="J100" s="593"/>
      <c r="K100" s="593"/>
      <c r="L100" s="593"/>
      <c r="M100" s="593"/>
      <c r="N100" s="593"/>
      <c r="O100" s="593"/>
      <c r="P100" s="593"/>
      <c r="Q100" s="593"/>
      <c r="R100" s="593"/>
      <c r="S100" s="593"/>
      <c r="T100" s="593"/>
      <c r="U100" s="593"/>
      <c r="V100" s="593"/>
      <c r="W100" s="593"/>
      <c r="X100" s="593"/>
      <c r="Y100" s="593"/>
      <c r="Z100" s="593"/>
      <c r="AA100" s="593"/>
      <c r="AB100" s="593"/>
      <c r="AC100" s="593"/>
      <c r="AD100" s="593"/>
      <c r="AE100" s="593"/>
      <c r="AF100" s="593"/>
      <c r="AG100" s="593"/>
      <c r="AH100" s="593"/>
      <c r="AI100" s="593"/>
      <c r="AJ100" s="593"/>
      <c r="AK100" s="593"/>
      <c r="AL100" s="593"/>
      <c r="AM100" s="593"/>
      <c r="AN100" s="593"/>
      <c r="AO100" s="593"/>
      <c r="AP100" s="593"/>
      <c r="AQ100" s="593"/>
      <c r="AR100" s="593"/>
      <c r="AS100" s="593"/>
      <c r="AT100" s="593"/>
      <c r="AU100" s="593"/>
      <c r="AV100" s="593"/>
      <c r="AW100" s="593"/>
      <c r="AX100" s="593"/>
      <c r="AY100" s="593"/>
      <c r="AZ100" s="593"/>
      <c r="BA100" s="593"/>
      <c r="BB100" s="593"/>
      <c r="BC100" s="593"/>
      <c r="BD100" s="593"/>
      <c r="BE100" s="593"/>
      <c r="BF100" s="593"/>
      <c r="BG100" s="593"/>
      <c r="BH100" s="593"/>
      <c r="BI100" s="593"/>
      <c r="BJ100" s="593"/>
      <c r="BK100" s="593"/>
      <c r="BL100" s="593"/>
      <c r="BM100" s="593"/>
      <c r="BN100" s="593"/>
      <c r="BO100" s="593"/>
      <c r="BP100" s="593"/>
      <c r="BQ100" s="593"/>
      <c r="BR100" s="593"/>
      <c r="BS100" s="593"/>
    </row>
    <row r="101" spans="2:71" ht="15.75" x14ac:dyDescent="0.25">
      <c r="B101" s="593"/>
      <c r="C101" s="593"/>
      <c r="D101" s="593"/>
      <c r="E101" s="593"/>
      <c r="F101" s="593"/>
      <c r="G101" s="593"/>
      <c r="H101" s="593"/>
      <c r="I101" s="593"/>
      <c r="J101" s="593"/>
      <c r="K101" s="593"/>
      <c r="L101" s="593"/>
      <c r="M101" s="593"/>
      <c r="N101" s="593"/>
      <c r="O101" s="593"/>
      <c r="P101" s="593"/>
      <c r="Q101" s="593"/>
      <c r="R101" s="593"/>
      <c r="S101" s="593"/>
      <c r="T101" s="593"/>
      <c r="U101" s="593"/>
      <c r="V101" s="593"/>
      <c r="W101" s="593"/>
      <c r="X101" s="593"/>
      <c r="Y101" s="593"/>
      <c r="Z101" s="593"/>
      <c r="AA101" s="593"/>
      <c r="AB101" s="593"/>
      <c r="AC101" s="593"/>
      <c r="AD101" s="593"/>
      <c r="AE101" s="593"/>
      <c r="AF101" s="593"/>
      <c r="AG101" s="593"/>
      <c r="AH101" s="593"/>
      <c r="AI101" s="593"/>
      <c r="AJ101" s="593"/>
      <c r="AK101" s="593"/>
      <c r="AL101" s="593"/>
      <c r="AM101" s="593"/>
      <c r="AN101" s="593"/>
      <c r="AO101" s="593"/>
      <c r="AP101" s="593"/>
      <c r="AQ101" s="593"/>
      <c r="AR101" s="593"/>
      <c r="AS101" s="593"/>
      <c r="AT101" s="593"/>
      <c r="AU101" s="593"/>
      <c r="AV101" s="593"/>
      <c r="AW101" s="593"/>
      <c r="AX101" s="593"/>
      <c r="AY101" s="593"/>
      <c r="AZ101" s="593"/>
      <c r="BA101" s="593"/>
      <c r="BB101" s="593"/>
      <c r="BC101" s="593"/>
      <c r="BD101" s="593"/>
      <c r="BE101" s="593"/>
      <c r="BF101" s="593"/>
      <c r="BG101" s="593"/>
      <c r="BH101" s="593"/>
      <c r="BI101" s="593"/>
      <c r="BJ101" s="593"/>
      <c r="BK101" s="593"/>
      <c r="BL101" s="593"/>
      <c r="BM101" s="593"/>
      <c r="BN101" s="593"/>
      <c r="BO101" s="593"/>
      <c r="BP101" s="593"/>
      <c r="BQ101" s="593"/>
      <c r="BR101" s="593"/>
      <c r="BS101" s="593"/>
    </row>
    <row r="102" spans="2:71" ht="15.75" x14ac:dyDescent="0.25">
      <c r="B102" s="593"/>
      <c r="C102" s="593"/>
      <c r="D102" s="593"/>
      <c r="E102" s="593"/>
      <c r="F102" s="593"/>
      <c r="G102" s="593"/>
      <c r="H102" s="593"/>
      <c r="I102" s="593"/>
      <c r="J102" s="593"/>
      <c r="K102" s="593"/>
      <c r="L102" s="593"/>
      <c r="M102" s="593"/>
      <c r="N102" s="593"/>
      <c r="O102" s="593"/>
      <c r="P102" s="593"/>
      <c r="Q102" s="593"/>
      <c r="R102" s="593"/>
      <c r="S102" s="593"/>
      <c r="T102" s="593"/>
      <c r="U102" s="593"/>
      <c r="V102" s="593"/>
      <c r="W102" s="593"/>
      <c r="X102" s="593"/>
      <c r="Y102" s="593"/>
      <c r="Z102" s="593"/>
      <c r="AA102" s="593"/>
      <c r="AB102" s="593"/>
      <c r="AC102" s="593"/>
      <c r="AD102" s="593"/>
      <c r="AE102" s="593"/>
      <c r="AF102" s="593"/>
      <c r="AG102" s="593"/>
      <c r="AH102" s="593"/>
      <c r="AI102" s="593"/>
      <c r="AJ102" s="593"/>
      <c r="AK102" s="593"/>
      <c r="AL102" s="593"/>
      <c r="AM102" s="593"/>
      <c r="AN102" s="593"/>
      <c r="AO102" s="593"/>
      <c r="AP102" s="593"/>
      <c r="AQ102" s="593"/>
      <c r="AR102" s="593"/>
      <c r="AS102" s="593"/>
      <c r="AT102" s="593"/>
      <c r="AU102" s="593"/>
      <c r="AV102" s="593"/>
      <c r="AW102" s="593"/>
      <c r="AX102" s="593"/>
      <c r="AY102" s="593"/>
      <c r="AZ102" s="593"/>
      <c r="BA102" s="593"/>
      <c r="BB102" s="593"/>
      <c r="BC102" s="593"/>
      <c r="BD102" s="593"/>
      <c r="BE102" s="593"/>
      <c r="BF102" s="593"/>
      <c r="BG102" s="593"/>
      <c r="BH102" s="593"/>
      <c r="BI102" s="593"/>
      <c r="BJ102" s="593"/>
      <c r="BK102" s="593"/>
      <c r="BL102" s="593"/>
      <c r="BM102" s="593"/>
      <c r="BN102" s="593"/>
      <c r="BO102" s="593"/>
      <c r="BP102" s="593"/>
      <c r="BQ102" s="593"/>
      <c r="BR102" s="593"/>
      <c r="BS102" s="593"/>
    </row>
    <row r="103" spans="2:71" ht="15.75" x14ac:dyDescent="0.25">
      <c r="B103" s="593"/>
      <c r="C103" s="593"/>
      <c r="D103" s="593"/>
      <c r="E103" s="593"/>
      <c r="F103" s="593"/>
      <c r="G103" s="593"/>
      <c r="H103" s="593"/>
      <c r="I103" s="593"/>
      <c r="J103" s="593"/>
      <c r="K103" s="593"/>
      <c r="L103" s="593"/>
      <c r="M103" s="593"/>
      <c r="N103" s="593"/>
      <c r="O103" s="593"/>
      <c r="P103" s="593"/>
      <c r="Q103" s="593"/>
      <c r="R103" s="593"/>
      <c r="S103" s="593"/>
      <c r="T103" s="593"/>
      <c r="U103" s="593"/>
      <c r="V103" s="593"/>
      <c r="W103" s="593"/>
      <c r="X103" s="593"/>
      <c r="Y103" s="593"/>
      <c r="Z103" s="593"/>
      <c r="AA103" s="593"/>
      <c r="AB103" s="593"/>
      <c r="AC103" s="593"/>
      <c r="AD103" s="593"/>
      <c r="AE103" s="593"/>
      <c r="AF103" s="593"/>
      <c r="AG103" s="593"/>
      <c r="AH103" s="593"/>
      <c r="AI103" s="593"/>
      <c r="AJ103" s="593"/>
      <c r="AK103" s="593"/>
      <c r="AL103" s="593"/>
      <c r="AM103" s="593"/>
      <c r="AN103" s="593"/>
      <c r="AO103" s="593"/>
      <c r="AP103" s="593"/>
      <c r="AQ103" s="593"/>
      <c r="AR103" s="593"/>
      <c r="AS103" s="593"/>
      <c r="AT103" s="593"/>
      <c r="AU103" s="593"/>
      <c r="AV103" s="593"/>
      <c r="AW103" s="593"/>
      <c r="AX103" s="593"/>
      <c r="AY103" s="593"/>
      <c r="AZ103" s="593"/>
      <c r="BA103" s="593"/>
      <c r="BB103" s="593"/>
      <c r="BC103" s="593"/>
      <c r="BD103" s="593"/>
      <c r="BE103" s="593"/>
      <c r="BF103" s="593"/>
      <c r="BG103" s="593"/>
      <c r="BH103" s="593"/>
      <c r="BI103" s="593"/>
      <c r="BJ103" s="593"/>
      <c r="BK103" s="593"/>
      <c r="BL103" s="593"/>
      <c r="BM103" s="593"/>
      <c r="BN103" s="593"/>
      <c r="BO103" s="593"/>
      <c r="BP103" s="593"/>
      <c r="BQ103" s="593"/>
      <c r="BR103" s="593"/>
      <c r="BS103" s="593"/>
    </row>
    <row r="104" spans="2:71" ht="15.75" x14ac:dyDescent="0.25">
      <c r="B104" s="593"/>
      <c r="C104" s="593"/>
      <c r="D104" s="593"/>
      <c r="E104" s="593"/>
      <c r="F104" s="593"/>
      <c r="G104" s="593"/>
      <c r="H104" s="593"/>
      <c r="I104" s="593"/>
      <c r="J104" s="593"/>
      <c r="K104" s="593"/>
      <c r="L104" s="593"/>
      <c r="M104" s="593"/>
      <c r="N104" s="593"/>
      <c r="O104" s="593"/>
      <c r="P104" s="593"/>
      <c r="Q104" s="593"/>
      <c r="R104" s="593"/>
      <c r="S104" s="593"/>
      <c r="T104" s="593"/>
      <c r="U104" s="593"/>
      <c r="V104" s="593"/>
      <c r="W104" s="593"/>
      <c r="X104" s="593"/>
      <c r="Y104" s="593"/>
      <c r="Z104" s="593"/>
      <c r="AA104" s="593"/>
      <c r="AB104" s="593"/>
      <c r="AC104" s="593"/>
      <c r="AD104" s="593"/>
      <c r="AE104" s="593"/>
      <c r="AF104" s="593"/>
      <c r="AG104" s="593"/>
      <c r="AH104" s="593"/>
      <c r="AI104" s="593"/>
      <c r="AJ104" s="593"/>
      <c r="AK104" s="593"/>
      <c r="AL104" s="593"/>
      <c r="AM104" s="593"/>
      <c r="AN104" s="593"/>
      <c r="AO104" s="593"/>
      <c r="AP104" s="593"/>
      <c r="AQ104" s="593"/>
      <c r="AR104" s="593"/>
      <c r="AS104" s="593"/>
      <c r="AT104" s="593"/>
      <c r="AU104" s="593"/>
      <c r="AV104" s="593"/>
      <c r="AW104" s="593"/>
      <c r="AX104" s="593"/>
      <c r="AY104" s="593"/>
      <c r="AZ104" s="593"/>
      <c r="BA104" s="593"/>
      <c r="BB104" s="593"/>
      <c r="BC104" s="593"/>
      <c r="BD104" s="593"/>
      <c r="BE104" s="593"/>
      <c r="BF104" s="593"/>
      <c r="BG104" s="593"/>
      <c r="BH104" s="593"/>
      <c r="BI104" s="593"/>
      <c r="BJ104" s="593"/>
      <c r="BK104" s="593"/>
      <c r="BL104" s="593"/>
      <c r="BM104" s="593"/>
      <c r="BN104" s="593"/>
      <c r="BO104" s="593"/>
      <c r="BP104" s="593"/>
      <c r="BQ104" s="593"/>
      <c r="BR104" s="593"/>
      <c r="BS104" s="593"/>
    </row>
    <row r="105" spans="2:71" ht="15.75" x14ac:dyDescent="0.25">
      <c r="B105" s="593"/>
      <c r="C105" s="593"/>
      <c r="D105" s="593"/>
      <c r="E105" s="593"/>
      <c r="F105" s="593"/>
      <c r="G105" s="593"/>
      <c r="H105" s="593"/>
      <c r="I105" s="593"/>
      <c r="J105" s="593"/>
      <c r="K105" s="593"/>
      <c r="L105" s="593"/>
      <c r="M105" s="593"/>
      <c r="N105" s="593"/>
      <c r="O105" s="593"/>
      <c r="P105" s="593"/>
      <c r="Q105" s="593"/>
      <c r="R105" s="593"/>
      <c r="S105" s="593"/>
      <c r="T105" s="593"/>
      <c r="U105" s="593"/>
      <c r="V105" s="593"/>
      <c r="W105" s="593"/>
      <c r="X105" s="593"/>
      <c r="Y105" s="593"/>
      <c r="Z105" s="593"/>
      <c r="AA105" s="593"/>
      <c r="AB105" s="593"/>
      <c r="AC105" s="593"/>
      <c r="AD105" s="593"/>
      <c r="AE105" s="593"/>
      <c r="AF105" s="593"/>
      <c r="AG105" s="593"/>
      <c r="AH105" s="593"/>
      <c r="AI105" s="593"/>
      <c r="AJ105" s="593"/>
      <c r="AK105" s="593"/>
      <c r="AL105" s="593"/>
      <c r="AM105" s="593"/>
      <c r="AN105" s="593"/>
      <c r="AO105" s="593"/>
      <c r="AP105" s="593"/>
      <c r="AQ105" s="593"/>
      <c r="AR105" s="593"/>
      <c r="AS105" s="593"/>
      <c r="AT105" s="593"/>
      <c r="AU105" s="593"/>
      <c r="AV105" s="593"/>
      <c r="AW105" s="593"/>
      <c r="AX105" s="593"/>
      <c r="AY105" s="593"/>
      <c r="AZ105" s="593"/>
      <c r="BA105" s="593"/>
      <c r="BB105" s="593"/>
      <c r="BC105" s="593"/>
      <c r="BD105" s="593"/>
      <c r="BE105" s="593"/>
      <c r="BF105" s="593"/>
      <c r="BG105" s="593"/>
      <c r="BH105" s="593"/>
      <c r="BI105" s="593"/>
      <c r="BJ105" s="593"/>
      <c r="BK105" s="593"/>
      <c r="BL105" s="593"/>
      <c r="BM105" s="593"/>
      <c r="BN105" s="593"/>
      <c r="BO105" s="593"/>
      <c r="BP105" s="593"/>
      <c r="BQ105" s="593"/>
      <c r="BR105" s="593"/>
      <c r="BS105" s="593"/>
    </row>
    <row r="106" spans="2:71" ht="15.75" x14ac:dyDescent="0.25">
      <c r="B106" s="593"/>
      <c r="C106" s="593"/>
      <c r="D106" s="593"/>
      <c r="E106" s="593"/>
      <c r="F106" s="593"/>
      <c r="G106" s="593"/>
      <c r="H106" s="593"/>
      <c r="I106" s="593"/>
      <c r="J106" s="593"/>
      <c r="K106" s="593"/>
      <c r="L106" s="593"/>
      <c r="M106" s="593"/>
      <c r="N106" s="593"/>
      <c r="O106" s="593"/>
      <c r="P106" s="593"/>
      <c r="Q106" s="593"/>
      <c r="R106" s="593"/>
      <c r="S106" s="593"/>
      <c r="T106" s="593"/>
      <c r="U106" s="593"/>
      <c r="V106" s="593"/>
      <c r="W106" s="593"/>
      <c r="X106" s="593"/>
      <c r="Y106" s="593"/>
      <c r="Z106" s="593"/>
      <c r="AA106" s="593"/>
      <c r="AB106" s="593"/>
      <c r="AC106" s="593"/>
      <c r="AD106" s="593"/>
      <c r="AE106" s="593"/>
      <c r="AF106" s="593"/>
      <c r="AG106" s="593"/>
      <c r="AH106" s="593"/>
      <c r="AI106" s="593"/>
      <c r="AJ106" s="593"/>
      <c r="AK106" s="593"/>
      <c r="AL106" s="593"/>
      <c r="AM106" s="593"/>
      <c r="AN106" s="593"/>
      <c r="AO106" s="593"/>
      <c r="AP106" s="593"/>
      <c r="AQ106" s="593"/>
      <c r="AR106" s="593"/>
      <c r="AS106" s="593"/>
      <c r="AT106" s="593"/>
      <c r="AU106" s="593"/>
      <c r="AV106" s="593"/>
      <c r="AW106" s="593"/>
      <c r="AX106" s="593"/>
      <c r="AY106" s="593"/>
      <c r="AZ106" s="593"/>
      <c r="BA106" s="593"/>
      <c r="BB106" s="593"/>
      <c r="BC106" s="593"/>
      <c r="BD106" s="593"/>
      <c r="BE106" s="593"/>
      <c r="BF106" s="593"/>
      <c r="BG106" s="593"/>
      <c r="BH106" s="593"/>
      <c r="BI106" s="593"/>
      <c r="BJ106" s="593"/>
      <c r="BK106" s="593"/>
      <c r="BL106" s="593"/>
      <c r="BM106" s="593"/>
      <c r="BN106" s="593"/>
      <c r="BO106" s="593"/>
      <c r="BP106" s="593"/>
      <c r="BQ106" s="593"/>
      <c r="BR106" s="593"/>
      <c r="BS106" s="593"/>
    </row>
    <row r="107" spans="2:71" ht="15.75" x14ac:dyDescent="0.25">
      <c r="B107" s="593"/>
      <c r="C107" s="593"/>
      <c r="D107" s="593"/>
      <c r="E107" s="593"/>
      <c r="F107" s="593"/>
      <c r="G107" s="593"/>
      <c r="H107" s="593"/>
      <c r="I107" s="593"/>
      <c r="J107" s="593"/>
      <c r="K107" s="593"/>
      <c r="L107" s="593"/>
      <c r="M107" s="593"/>
      <c r="N107" s="593"/>
      <c r="O107" s="593"/>
      <c r="P107" s="593"/>
      <c r="Q107" s="593"/>
      <c r="R107" s="593"/>
      <c r="S107" s="593"/>
      <c r="T107" s="593"/>
      <c r="U107" s="593"/>
      <c r="V107" s="593"/>
      <c r="W107" s="593"/>
      <c r="X107" s="593"/>
      <c r="Y107" s="593"/>
      <c r="Z107" s="593"/>
      <c r="AA107" s="593"/>
      <c r="AB107" s="593"/>
      <c r="AC107" s="593"/>
      <c r="AD107" s="593"/>
      <c r="AE107" s="593"/>
      <c r="AF107" s="593"/>
      <c r="AG107" s="593"/>
      <c r="AH107" s="593"/>
      <c r="AI107" s="593"/>
      <c r="AJ107" s="593"/>
      <c r="AK107" s="593"/>
      <c r="AL107" s="593"/>
      <c r="AM107" s="593"/>
      <c r="AN107" s="593"/>
      <c r="AO107" s="593"/>
      <c r="AP107" s="593"/>
      <c r="AQ107" s="593"/>
      <c r="AR107" s="593"/>
      <c r="AS107" s="593"/>
      <c r="AT107" s="593"/>
      <c r="AU107" s="593"/>
      <c r="AV107" s="593"/>
      <c r="AW107" s="593"/>
      <c r="AX107" s="593"/>
      <c r="AY107" s="593"/>
      <c r="AZ107" s="593"/>
      <c r="BA107" s="593"/>
      <c r="BB107" s="593"/>
      <c r="BC107" s="593"/>
      <c r="BD107" s="593"/>
      <c r="BE107" s="593"/>
      <c r="BF107" s="593"/>
      <c r="BG107" s="593"/>
      <c r="BH107" s="593"/>
      <c r="BI107" s="593"/>
      <c r="BJ107" s="593"/>
      <c r="BK107" s="593"/>
      <c r="BL107" s="593"/>
      <c r="BM107" s="593"/>
      <c r="BN107" s="593"/>
      <c r="BO107" s="593"/>
      <c r="BP107" s="593"/>
      <c r="BQ107" s="593"/>
      <c r="BR107" s="593"/>
      <c r="BS107" s="593"/>
    </row>
    <row r="108" spans="2:71" ht="15.75" x14ac:dyDescent="0.25">
      <c r="B108" s="593"/>
      <c r="C108" s="593"/>
      <c r="D108" s="593"/>
      <c r="E108" s="593"/>
      <c r="F108" s="593"/>
      <c r="G108" s="593"/>
      <c r="H108" s="593"/>
      <c r="I108" s="593"/>
      <c r="J108" s="593"/>
      <c r="K108" s="593"/>
      <c r="L108" s="593"/>
      <c r="M108" s="593"/>
      <c r="N108" s="593"/>
      <c r="O108" s="593"/>
      <c r="P108" s="593"/>
      <c r="Q108" s="593"/>
      <c r="R108" s="593"/>
      <c r="S108" s="593"/>
      <c r="T108" s="593"/>
      <c r="U108" s="593"/>
      <c r="V108" s="593"/>
      <c r="W108" s="593"/>
      <c r="X108" s="593"/>
      <c r="Y108" s="593"/>
      <c r="Z108" s="593"/>
      <c r="AA108" s="593"/>
      <c r="AB108" s="593"/>
      <c r="AC108" s="593"/>
      <c r="AD108" s="593"/>
      <c r="AE108" s="593"/>
      <c r="AF108" s="593"/>
      <c r="AG108" s="593"/>
      <c r="AH108" s="593"/>
      <c r="AI108" s="593"/>
      <c r="AJ108" s="593"/>
      <c r="AK108" s="593"/>
      <c r="AL108" s="593"/>
      <c r="AM108" s="593"/>
      <c r="AN108" s="593"/>
      <c r="AO108" s="593"/>
      <c r="AP108" s="593"/>
      <c r="AQ108" s="593"/>
      <c r="AR108" s="593"/>
      <c r="AS108" s="593"/>
      <c r="AT108" s="593"/>
      <c r="AU108" s="593"/>
      <c r="AV108" s="593"/>
      <c r="AW108" s="593"/>
      <c r="AX108" s="593"/>
      <c r="AY108" s="593"/>
      <c r="AZ108" s="593"/>
      <c r="BA108" s="593"/>
      <c r="BB108" s="593"/>
      <c r="BC108" s="593"/>
      <c r="BD108" s="593"/>
      <c r="BE108" s="593"/>
      <c r="BF108" s="593"/>
      <c r="BG108" s="593"/>
      <c r="BH108" s="593"/>
      <c r="BI108" s="593"/>
      <c r="BJ108" s="593"/>
      <c r="BK108" s="593"/>
      <c r="BL108" s="593"/>
      <c r="BM108" s="593"/>
      <c r="BN108" s="593"/>
      <c r="BO108" s="593"/>
      <c r="BP108" s="593"/>
      <c r="BQ108" s="593"/>
      <c r="BR108" s="593"/>
      <c r="BS108" s="593"/>
    </row>
    <row r="109" spans="2:71" ht="15.75" x14ac:dyDescent="0.25">
      <c r="B109" s="593"/>
      <c r="C109" s="593"/>
      <c r="D109" s="593"/>
      <c r="E109" s="593"/>
      <c r="F109" s="593"/>
      <c r="G109" s="593"/>
      <c r="H109" s="593"/>
      <c r="I109" s="593"/>
      <c r="J109" s="593"/>
      <c r="K109" s="593"/>
      <c r="L109" s="593"/>
      <c r="M109" s="593"/>
      <c r="N109" s="593"/>
      <c r="O109" s="593"/>
      <c r="P109" s="593"/>
      <c r="Q109" s="593"/>
      <c r="R109" s="593"/>
      <c r="S109" s="593"/>
      <c r="T109" s="593"/>
      <c r="U109" s="593"/>
      <c r="V109" s="593"/>
      <c r="W109" s="593"/>
      <c r="X109" s="593"/>
      <c r="Y109" s="593"/>
      <c r="Z109" s="593"/>
      <c r="AA109" s="593"/>
      <c r="AB109" s="593"/>
      <c r="AC109" s="593"/>
      <c r="AD109" s="593"/>
      <c r="AE109" s="593"/>
      <c r="AF109" s="593"/>
      <c r="AG109" s="593"/>
      <c r="AH109" s="593"/>
      <c r="AI109" s="593"/>
      <c r="AJ109" s="593"/>
      <c r="AK109" s="593"/>
      <c r="AL109" s="593"/>
      <c r="AM109" s="593"/>
      <c r="AN109" s="593"/>
      <c r="AO109" s="593"/>
      <c r="AP109" s="593"/>
      <c r="AQ109" s="593"/>
      <c r="AR109" s="593"/>
      <c r="AS109" s="593"/>
      <c r="AT109" s="593"/>
      <c r="AU109" s="593"/>
      <c r="AV109" s="593"/>
      <c r="AW109" s="593"/>
      <c r="AX109" s="593"/>
      <c r="AY109" s="593"/>
      <c r="AZ109" s="593"/>
      <c r="BA109" s="593"/>
      <c r="BB109" s="593"/>
      <c r="BC109" s="593"/>
      <c r="BD109" s="593"/>
      <c r="BE109" s="593"/>
      <c r="BF109" s="593"/>
      <c r="BG109" s="593"/>
      <c r="BH109" s="593"/>
      <c r="BI109" s="593"/>
      <c r="BJ109" s="593"/>
      <c r="BK109" s="593"/>
      <c r="BL109" s="593"/>
      <c r="BM109" s="593"/>
      <c r="BN109" s="593"/>
      <c r="BO109" s="593"/>
      <c r="BP109" s="593"/>
      <c r="BQ109" s="593"/>
      <c r="BR109" s="593"/>
      <c r="BS109" s="593"/>
    </row>
    <row r="110" spans="2:71" ht="15.75" x14ac:dyDescent="0.25">
      <c r="B110" s="593"/>
      <c r="C110" s="593"/>
      <c r="D110" s="593"/>
      <c r="E110" s="593"/>
      <c r="F110" s="593"/>
      <c r="G110" s="593"/>
      <c r="H110" s="593"/>
      <c r="I110" s="593"/>
      <c r="J110" s="593"/>
      <c r="K110" s="593"/>
      <c r="L110" s="593"/>
      <c r="M110" s="593"/>
      <c r="N110" s="593"/>
      <c r="O110" s="593"/>
      <c r="P110" s="593"/>
      <c r="Q110" s="593"/>
      <c r="R110" s="593"/>
      <c r="S110" s="593"/>
      <c r="T110" s="593"/>
      <c r="U110" s="593"/>
      <c r="V110" s="593"/>
      <c r="W110" s="593"/>
      <c r="X110" s="593"/>
      <c r="Y110" s="593"/>
      <c r="Z110" s="593"/>
      <c r="AA110" s="593"/>
      <c r="AB110" s="593"/>
      <c r="AC110" s="593"/>
      <c r="AD110" s="593"/>
      <c r="AE110" s="593"/>
      <c r="AF110" s="593"/>
      <c r="AG110" s="593"/>
      <c r="AH110" s="593"/>
      <c r="AI110" s="593"/>
      <c r="AJ110" s="593"/>
      <c r="AK110" s="593"/>
      <c r="AL110" s="593"/>
      <c r="AM110" s="593"/>
      <c r="AN110" s="593"/>
      <c r="AO110" s="593"/>
      <c r="AP110" s="593"/>
      <c r="AQ110" s="593"/>
      <c r="AR110" s="593"/>
      <c r="AS110" s="593"/>
      <c r="AT110" s="593"/>
      <c r="AU110" s="593"/>
      <c r="AV110" s="593"/>
      <c r="AW110" s="593"/>
      <c r="AX110" s="593"/>
      <c r="AY110" s="593"/>
      <c r="AZ110" s="593"/>
      <c r="BA110" s="593"/>
      <c r="BB110" s="593"/>
      <c r="BC110" s="593"/>
      <c r="BD110" s="593"/>
      <c r="BE110" s="593"/>
      <c r="BF110" s="593"/>
      <c r="BG110" s="593"/>
      <c r="BH110" s="593"/>
      <c r="BI110" s="593"/>
      <c r="BJ110" s="593"/>
      <c r="BK110" s="593"/>
      <c r="BL110" s="593"/>
      <c r="BM110" s="593"/>
      <c r="BN110" s="593"/>
      <c r="BO110" s="593"/>
      <c r="BP110" s="593"/>
      <c r="BQ110" s="593"/>
      <c r="BR110" s="593"/>
      <c r="BS110" s="593"/>
    </row>
    <row r="111" spans="2:71" ht="15.75" x14ac:dyDescent="0.25">
      <c r="B111" s="593"/>
      <c r="C111" s="593"/>
      <c r="D111" s="593"/>
      <c r="E111" s="593"/>
      <c r="F111" s="593"/>
      <c r="G111" s="593"/>
      <c r="H111" s="593"/>
      <c r="I111" s="593"/>
      <c r="J111" s="593"/>
      <c r="K111" s="593"/>
      <c r="L111" s="593"/>
      <c r="M111" s="593"/>
      <c r="N111" s="593"/>
      <c r="O111" s="593"/>
      <c r="P111" s="593"/>
      <c r="Q111" s="593"/>
      <c r="R111" s="593"/>
      <c r="S111" s="593"/>
      <c r="T111" s="593"/>
      <c r="U111" s="593"/>
      <c r="V111" s="593"/>
      <c r="W111" s="593"/>
      <c r="X111" s="593"/>
      <c r="Y111" s="593"/>
      <c r="Z111" s="593"/>
      <c r="AA111" s="593"/>
      <c r="AB111" s="593"/>
      <c r="AC111" s="593"/>
      <c r="AD111" s="593"/>
      <c r="AE111" s="593"/>
      <c r="AF111" s="593"/>
      <c r="AG111" s="593"/>
      <c r="AH111" s="593"/>
      <c r="AI111" s="593"/>
      <c r="AJ111" s="593"/>
      <c r="AK111" s="593"/>
      <c r="AL111" s="593"/>
      <c r="AM111" s="593"/>
      <c r="AN111" s="593"/>
      <c r="AO111" s="593"/>
      <c r="AP111" s="593"/>
      <c r="AQ111" s="593"/>
      <c r="AR111" s="593"/>
      <c r="AS111" s="593"/>
      <c r="AT111" s="593"/>
      <c r="AU111" s="593"/>
      <c r="AV111" s="593"/>
      <c r="AW111" s="593"/>
      <c r="AX111" s="593"/>
      <c r="AY111" s="593"/>
      <c r="AZ111" s="593"/>
      <c r="BA111" s="593"/>
      <c r="BB111" s="593"/>
      <c r="BC111" s="593"/>
      <c r="BD111" s="593"/>
      <c r="BE111" s="593"/>
      <c r="BF111" s="593"/>
      <c r="BG111" s="593"/>
      <c r="BH111" s="593"/>
      <c r="BI111" s="593"/>
      <c r="BJ111" s="593"/>
      <c r="BK111" s="593"/>
      <c r="BL111" s="593"/>
      <c r="BM111" s="593"/>
      <c r="BN111" s="593"/>
      <c r="BO111" s="593"/>
      <c r="BP111" s="593"/>
      <c r="BQ111" s="593"/>
      <c r="BR111" s="593"/>
      <c r="BS111" s="593"/>
    </row>
    <row r="112" spans="2:71" ht="15.75" x14ac:dyDescent="0.25">
      <c r="B112" s="593"/>
      <c r="C112" s="593"/>
      <c r="D112" s="593"/>
      <c r="E112" s="593"/>
      <c r="F112" s="593"/>
      <c r="G112" s="593"/>
      <c r="H112" s="593"/>
      <c r="I112" s="593"/>
      <c r="J112" s="593"/>
      <c r="K112" s="593"/>
      <c r="L112" s="593"/>
      <c r="M112" s="593"/>
      <c r="N112" s="593"/>
      <c r="O112" s="593"/>
      <c r="P112" s="593"/>
      <c r="Q112" s="593"/>
      <c r="R112" s="593"/>
      <c r="S112" s="593"/>
      <c r="T112" s="593"/>
      <c r="U112" s="593"/>
      <c r="V112" s="593"/>
      <c r="W112" s="593"/>
      <c r="X112" s="593"/>
      <c r="Y112" s="593"/>
      <c r="Z112" s="593"/>
      <c r="AA112" s="593"/>
      <c r="AB112" s="593"/>
      <c r="AC112" s="593"/>
      <c r="AD112" s="593"/>
      <c r="AE112" s="593"/>
      <c r="AF112" s="593"/>
      <c r="AG112" s="593"/>
      <c r="AH112" s="593"/>
      <c r="AI112" s="593"/>
      <c r="AJ112" s="593"/>
      <c r="AK112" s="593"/>
      <c r="AL112" s="593"/>
      <c r="AM112" s="593"/>
      <c r="AN112" s="593"/>
      <c r="AO112" s="593"/>
      <c r="AP112" s="593"/>
      <c r="AQ112" s="593"/>
      <c r="AR112" s="593"/>
      <c r="AS112" s="593"/>
      <c r="AT112" s="593"/>
      <c r="AU112" s="593"/>
      <c r="AV112" s="593"/>
      <c r="AW112" s="593"/>
      <c r="AX112" s="593"/>
      <c r="AY112" s="593"/>
      <c r="AZ112" s="593"/>
      <c r="BA112" s="593"/>
      <c r="BB112" s="593"/>
      <c r="BC112" s="593"/>
      <c r="BD112" s="593"/>
      <c r="BE112" s="593"/>
      <c r="BF112" s="593"/>
      <c r="BG112" s="593"/>
      <c r="BH112" s="593"/>
      <c r="BI112" s="593"/>
      <c r="BJ112" s="593"/>
      <c r="BK112" s="593"/>
      <c r="BL112" s="593"/>
      <c r="BM112" s="593"/>
      <c r="BN112" s="593"/>
      <c r="BO112" s="593"/>
      <c r="BP112" s="593"/>
      <c r="BQ112" s="593"/>
      <c r="BR112" s="593"/>
      <c r="BS112" s="593"/>
    </row>
    <row r="113" spans="2:71" ht="15.75" x14ac:dyDescent="0.25">
      <c r="B113" s="593"/>
      <c r="C113" s="593"/>
      <c r="D113" s="593"/>
      <c r="E113" s="593"/>
      <c r="F113" s="593"/>
      <c r="G113" s="593"/>
      <c r="H113" s="593"/>
      <c r="I113" s="593"/>
      <c r="J113" s="593"/>
      <c r="K113" s="593"/>
      <c r="L113" s="593"/>
      <c r="M113" s="593"/>
      <c r="N113" s="593"/>
      <c r="O113" s="593"/>
      <c r="P113" s="593"/>
      <c r="Q113" s="593"/>
      <c r="R113" s="593"/>
      <c r="S113" s="593"/>
      <c r="T113" s="593"/>
      <c r="U113" s="593"/>
      <c r="V113" s="593"/>
      <c r="W113" s="593"/>
      <c r="X113" s="593"/>
      <c r="Y113" s="593"/>
      <c r="Z113" s="593"/>
      <c r="AA113" s="593"/>
      <c r="AB113" s="593"/>
      <c r="AC113" s="593"/>
      <c r="AD113" s="593"/>
      <c r="AE113" s="593"/>
      <c r="AF113" s="593"/>
      <c r="AG113" s="593"/>
      <c r="AH113" s="593"/>
      <c r="AI113" s="593"/>
      <c r="AJ113" s="593"/>
      <c r="AK113" s="593"/>
      <c r="AL113" s="593"/>
      <c r="AM113" s="593"/>
      <c r="AN113" s="593"/>
      <c r="AO113" s="593"/>
      <c r="AP113" s="593"/>
      <c r="AQ113" s="593"/>
      <c r="AR113" s="593"/>
      <c r="AS113" s="593"/>
      <c r="AT113" s="593"/>
      <c r="AU113" s="593"/>
      <c r="AV113" s="593"/>
      <c r="AW113" s="593"/>
      <c r="AX113" s="593"/>
      <c r="AY113" s="593"/>
      <c r="AZ113" s="593"/>
      <c r="BA113" s="593"/>
      <c r="BB113" s="593"/>
      <c r="BC113" s="593"/>
      <c r="BD113" s="593"/>
      <c r="BE113" s="593"/>
      <c r="BF113" s="593"/>
      <c r="BG113" s="593"/>
      <c r="BH113" s="593"/>
      <c r="BI113" s="593"/>
      <c r="BJ113" s="593"/>
      <c r="BK113" s="593"/>
      <c r="BL113" s="593"/>
      <c r="BM113" s="593"/>
      <c r="BN113" s="593"/>
      <c r="BO113" s="593"/>
      <c r="BP113" s="593"/>
      <c r="BQ113" s="593"/>
      <c r="BR113" s="593"/>
      <c r="BS113" s="593"/>
    </row>
    <row r="114" spans="2:71" ht="15.75" x14ac:dyDescent="0.25">
      <c r="B114" s="593"/>
      <c r="C114" s="593"/>
      <c r="D114" s="593"/>
      <c r="E114" s="593"/>
      <c r="F114" s="593"/>
      <c r="G114" s="593"/>
      <c r="H114" s="593"/>
      <c r="I114" s="593"/>
      <c r="J114" s="593"/>
      <c r="K114" s="593"/>
      <c r="L114" s="593"/>
      <c r="M114" s="593"/>
      <c r="N114" s="593"/>
      <c r="O114" s="593"/>
      <c r="P114" s="593"/>
      <c r="Q114" s="593"/>
      <c r="R114" s="593"/>
      <c r="S114" s="593"/>
      <c r="T114" s="593"/>
      <c r="U114" s="593"/>
      <c r="V114" s="593"/>
      <c r="W114" s="593"/>
      <c r="X114" s="593"/>
      <c r="Y114" s="593"/>
      <c r="Z114" s="593"/>
      <c r="AA114" s="593"/>
      <c r="AB114" s="593"/>
      <c r="AC114" s="593"/>
      <c r="AD114" s="593"/>
      <c r="AE114" s="593"/>
      <c r="AF114" s="593"/>
      <c r="AG114" s="593"/>
      <c r="AH114" s="593"/>
      <c r="AI114" s="593"/>
      <c r="AJ114" s="593"/>
      <c r="AK114" s="593"/>
      <c r="AL114" s="593"/>
      <c r="AM114" s="593"/>
      <c r="AN114" s="593"/>
      <c r="AO114" s="593"/>
      <c r="AP114" s="593"/>
      <c r="AQ114" s="593"/>
      <c r="AR114" s="593"/>
      <c r="AS114" s="593"/>
      <c r="AT114" s="593"/>
      <c r="AU114" s="593"/>
      <c r="AV114" s="593"/>
      <c r="AW114" s="593"/>
      <c r="AX114" s="593"/>
      <c r="AY114" s="593"/>
      <c r="AZ114" s="593"/>
      <c r="BA114" s="593"/>
      <c r="BB114" s="593"/>
      <c r="BC114" s="593"/>
      <c r="BD114" s="593"/>
      <c r="BE114" s="593"/>
      <c r="BF114" s="593"/>
      <c r="BG114" s="593"/>
      <c r="BH114" s="593"/>
      <c r="BI114" s="593"/>
      <c r="BJ114" s="593"/>
      <c r="BK114" s="593"/>
      <c r="BL114" s="593"/>
      <c r="BM114" s="593"/>
      <c r="BN114" s="593"/>
      <c r="BO114" s="593"/>
      <c r="BP114" s="593"/>
      <c r="BQ114" s="593"/>
      <c r="BR114" s="593"/>
      <c r="BS114" s="593"/>
    </row>
    <row r="115" spans="2:71" ht="15.75" x14ac:dyDescent="0.25">
      <c r="B115" s="593"/>
      <c r="C115" s="593"/>
      <c r="D115" s="593"/>
      <c r="E115" s="593"/>
      <c r="F115" s="593"/>
      <c r="G115" s="593"/>
      <c r="H115" s="593"/>
      <c r="I115" s="593"/>
      <c r="J115" s="593"/>
      <c r="K115" s="593"/>
      <c r="L115" s="593"/>
      <c r="M115" s="593"/>
      <c r="N115" s="593"/>
      <c r="O115" s="593"/>
      <c r="P115" s="593"/>
      <c r="Q115" s="593"/>
      <c r="R115" s="593"/>
      <c r="S115" s="593"/>
      <c r="T115" s="593"/>
      <c r="U115" s="593"/>
      <c r="V115" s="593"/>
      <c r="W115" s="593"/>
      <c r="X115" s="593"/>
      <c r="Y115" s="593"/>
      <c r="Z115" s="593"/>
      <c r="AA115" s="593"/>
      <c r="AB115" s="593"/>
      <c r="AC115" s="593"/>
      <c r="AD115" s="593"/>
      <c r="AE115" s="593"/>
      <c r="AF115" s="593"/>
      <c r="AG115" s="593"/>
      <c r="AH115" s="593"/>
      <c r="AI115" s="593"/>
      <c r="AJ115" s="593"/>
      <c r="AK115" s="593"/>
      <c r="AL115" s="593"/>
      <c r="AM115" s="593"/>
      <c r="AN115" s="593"/>
      <c r="AO115" s="593"/>
      <c r="AP115" s="593"/>
      <c r="AQ115" s="593"/>
      <c r="AR115" s="593"/>
      <c r="AS115" s="593"/>
      <c r="AT115" s="593"/>
      <c r="AU115" s="593"/>
      <c r="AV115" s="593"/>
      <c r="AW115" s="593"/>
      <c r="AX115" s="593"/>
      <c r="AY115" s="593"/>
      <c r="AZ115" s="593"/>
      <c r="BA115" s="593"/>
      <c r="BB115" s="593"/>
      <c r="BC115" s="593"/>
      <c r="BD115" s="593"/>
      <c r="BE115" s="593"/>
      <c r="BF115" s="593"/>
      <c r="BG115" s="593"/>
      <c r="BH115" s="593"/>
      <c r="BI115" s="593"/>
      <c r="BJ115" s="593"/>
      <c r="BK115" s="593"/>
      <c r="BL115" s="593"/>
      <c r="BM115" s="593"/>
      <c r="BN115" s="593"/>
      <c r="BO115" s="593"/>
      <c r="BP115" s="593"/>
      <c r="BQ115" s="593"/>
      <c r="BR115" s="593"/>
      <c r="BS115" s="593"/>
    </row>
    <row r="116" spans="2:71" ht="15.75" x14ac:dyDescent="0.25">
      <c r="B116" s="593"/>
      <c r="C116" s="593"/>
      <c r="D116" s="593"/>
      <c r="E116" s="593"/>
      <c r="F116" s="593"/>
      <c r="G116" s="593"/>
      <c r="H116" s="593"/>
      <c r="I116" s="593"/>
      <c r="J116" s="593"/>
      <c r="K116" s="593"/>
      <c r="L116" s="593"/>
      <c r="M116" s="593"/>
      <c r="N116" s="593"/>
      <c r="O116" s="593"/>
      <c r="P116" s="593"/>
      <c r="Q116" s="593"/>
      <c r="R116" s="593"/>
      <c r="S116" s="593"/>
      <c r="T116" s="593"/>
      <c r="U116" s="593"/>
      <c r="V116" s="593"/>
      <c r="W116" s="593"/>
      <c r="X116" s="593"/>
      <c r="Y116" s="593"/>
      <c r="Z116" s="593"/>
      <c r="AA116" s="593"/>
      <c r="AB116" s="593"/>
      <c r="AC116" s="593"/>
      <c r="AD116" s="593"/>
      <c r="AE116" s="593"/>
      <c r="AF116" s="593"/>
      <c r="AG116" s="593"/>
      <c r="AH116" s="593"/>
      <c r="AI116" s="593"/>
      <c r="AJ116" s="593"/>
      <c r="AK116" s="593"/>
      <c r="AL116" s="593"/>
      <c r="AM116" s="593"/>
      <c r="AN116" s="593"/>
      <c r="AO116" s="593"/>
      <c r="AP116" s="593"/>
      <c r="AQ116" s="593"/>
      <c r="AR116" s="593"/>
      <c r="AS116" s="593"/>
      <c r="AT116" s="593"/>
      <c r="AU116" s="593"/>
      <c r="AV116" s="593"/>
      <c r="AW116" s="593"/>
      <c r="AX116" s="593"/>
      <c r="AY116" s="593"/>
      <c r="AZ116" s="593"/>
      <c r="BA116" s="593"/>
      <c r="BB116" s="593"/>
      <c r="BC116" s="593"/>
      <c r="BD116" s="593"/>
      <c r="BE116" s="593"/>
      <c r="BF116" s="593"/>
      <c r="BG116" s="593"/>
      <c r="BH116" s="593"/>
      <c r="BI116" s="593"/>
      <c r="BJ116" s="593"/>
      <c r="BK116" s="593"/>
      <c r="BL116" s="593"/>
      <c r="BM116" s="593"/>
      <c r="BN116" s="593"/>
      <c r="BO116" s="593"/>
      <c r="BP116" s="593"/>
      <c r="BQ116" s="593"/>
      <c r="BR116" s="593"/>
      <c r="BS116" s="593"/>
    </row>
    <row r="117" spans="2:71" ht="15.75" x14ac:dyDescent="0.25">
      <c r="B117" s="593"/>
      <c r="C117" s="593"/>
      <c r="D117" s="593"/>
      <c r="E117" s="593"/>
      <c r="F117" s="593"/>
      <c r="G117" s="593"/>
      <c r="H117" s="593"/>
      <c r="I117" s="593"/>
      <c r="J117" s="593"/>
      <c r="K117" s="593"/>
      <c r="L117" s="593"/>
      <c r="M117" s="593"/>
      <c r="N117" s="593"/>
      <c r="O117" s="593"/>
      <c r="P117" s="593"/>
      <c r="Q117" s="593"/>
      <c r="R117" s="593"/>
      <c r="S117" s="593"/>
      <c r="T117" s="593"/>
      <c r="U117" s="593"/>
      <c r="V117" s="593"/>
      <c r="W117" s="593"/>
      <c r="X117" s="593"/>
      <c r="Y117" s="593"/>
      <c r="Z117" s="593"/>
      <c r="AA117" s="593"/>
      <c r="AB117" s="593"/>
      <c r="AC117" s="593"/>
      <c r="AD117" s="593"/>
      <c r="AE117" s="593"/>
      <c r="AF117" s="593"/>
      <c r="AG117" s="593"/>
      <c r="AH117" s="593"/>
      <c r="AI117" s="593"/>
      <c r="AJ117" s="593"/>
      <c r="AK117" s="593"/>
      <c r="AL117" s="593"/>
      <c r="AM117" s="593"/>
      <c r="AN117" s="593"/>
      <c r="AO117" s="593"/>
      <c r="AP117" s="593"/>
      <c r="AQ117" s="593"/>
      <c r="AR117" s="593"/>
      <c r="AS117" s="593"/>
      <c r="AT117" s="593"/>
      <c r="AU117" s="593"/>
      <c r="AV117" s="593"/>
      <c r="AW117" s="593"/>
      <c r="AX117" s="593"/>
      <c r="AY117" s="593"/>
      <c r="AZ117" s="593"/>
      <c r="BA117" s="593"/>
      <c r="BB117" s="593"/>
      <c r="BC117" s="593"/>
      <c r="BD117" s="593"/>
      <c r="BE117" s="593"/>
      <c r="BF117" s="593"/>
      <c r="BG117" s="593"/>
      <c r="BH117" s="593"/>
      <c r="BI117" s="593"/>
      <c r="BJ117" s="593"/>
      <c r="BK117" s="593"/>
      <c r="BL117" s="593"/>
      <c r="BM117" s="593"/>
      <c r="BN117" s="593"/>
      <c r="BO117" s="593"/>
      <c r="BP117" s="593"/>
      <c r="BQ117" s="593"/>
      <c r="BR117" s="593"/>
      <c r="BS117" s="593"/>
    </row>
    <row r="118" spans="2:71" ht="15.75" x14ac:dyDescent="0.25">
      <c r="B118" s="593"/>
      <c r="C118" s="593"/>
      <c r="D118" s="593"/>
      <c r="E118" s="593"/>
      <c r="F118" s="593"/>
      <c r="G118" s="593"/>
      <c r="H118" s="593"/>
      <c r="I118" s="593"/>
      <c r="J118" s="593"/>
      <c r="K118" s="593"/>
      <c r="L118" s="593"/>
      <c r="M118" s="593"/>
      <c r="N118" s="593"/>
      <c r="O118" s="593"/>
      <c r="P118" s="593"/>
      <c r="Q118" s="593"/>
      <c r="R118" s="593"/>
      <c r="S118" s="593"/>
      <c r="T118" s="593"/>
      <c r="U118" s="593"/>
      <c r="V118" s="593"/>
      <c r="W118" s="593"/>
      <c r="X118" s="593"/>
      <c r="Y118" s="593"/>
      <c r="Z118" s="593"/>
      <c r="AA118" s="593"/>
      <c r="AB118" s="593"/>
      <c r="AC118" s="593"/>
      <c r="AD118" s="593"/>
      <c r="AE118" s="593"/>
      <c r="AF118" s="593"/>
      <c r="AG118" s="593"/>
      <c r="AH118" s="593"/>
      <c r="AI118" s="593"/>
      <c r="AJ118" s="593"/>
      <c r="AK118" s="593"/>
      <c r="AL118" s="593"/>
      <c r="AM118" s="593"/>
      <c r="AN118" s="593"/>
      <c r="AO118" s="593"/>
      <c r="AP118" s="593"/>
      <c r="AQ118" s="593"/>
      <c r="AR118" s="593"/>
      <c r="AS118" s="593"/>
      <c r="AT118" s="593"/>
      <c r="AU118" s="593"/>
      <c r="AV118" s="593"/>
      <c r="AW118" s="593"/>
      <c r="AX118" s="593"/>
      <c r="AY118" s="593"/>
      <c r="AZ118" s="593"/>
      <c r="BA118" s="593"/>
      <c r="BB118" s="593"/>
      <c r="BC118" s="593"/>
      <c r="BD118" s="593"/>
      <c r="BE118" s="593"/>
      <c r="BF118" s="593"/>
      <c r="BG118" s="593"/>
      <c r="BH118" s="593"/>
      <c r="BI118" s="593"/>
      <c r="BJ118" s="593"/>
      <c r="BK118" s="593"/>
      <c r="BL118" s="593"/>
      <c r="BM118" s="593"/>
      <c r="BN118" s="593"/>
      <c r="BO118" s="593"/>
      <c r="BP118" s="593"/>
      <c r="BQ118" s="593"/>
      <c r="BR118" s="593"/>
      <c r="BS118" s="593"/>
    </row>
    <row r="119" spans="2:71" ht="15.75" x14ac:dyDescent="0.25">
      <c r="B119" s="593"/>
      <c r="C119" s="593"/>
      <c r="D119" s="593"/>
      <c r="E119" s="593"/>
      <c r="F119" s="593"/>
      <c r="G119" s="593"/>
      <c r="H119" s="593"/>
      <c r="I119" s="593"/>
      <c r="J119" s="593"/>
      <c r="K119" s="593"/>
      <c r="L119" s="593"/>
      <c r="M119" s="593"/>
      <c r="N119" s="593"/>
      <c r="O119" s="593"/>
      <c r="P119" s="593"/>
      <c r="Q119" s="593"/>
      <c r="R119" s="593"/>
      <c r="S119" s="593"/>
      <c r="T119" s="593"/>
      <c r="U119" s="593"/>
      <c r="V119" s="593"/>
      <c r="W119" s="593"/>
      <c r="X119" s="593"/>
      <c r="Y119" s="593"/>
      <c r="Z119" s="593"/>
      <c r="AA119" s="593"/>
      <c r="AB119" s="593"/>
      <c r="AC119" s="593"/>
      <c r="AD119" s="593"/>
      <c r="AE119" s="593"/>
      <c r="AF119" s="593"/>
      <c r="AG119" s="593"/>
      <c r="AH119" s="593"/>
      <c r="AI119" s="593"/>
      <c r="AJ119" s="593"/>
      <c r="AK119" s="593"/>
      <c r="AL119" s="593"/>
      <c r="AM119" s="593"/>
      <c r="AN119" s="593"/>
      <c r="AO119" s="593"/>
      <c r="AP119" s="593"/>
      <c r="AQ119" s="593"/>
      <c r="AR119" s="593"/>
      <c r="AS119" s="593"/>
      <c r="AT119" s="593"/>
      <c r="AU119" s="593"/>
      <c r="AV119" s="593"/>
      <c r="AW119" s="593"/>
      <c r="AX119" s="593"/>
      <c r="AY119" s="593"/>
      <c r="AZ119" s="593"/>
      <c r="BA119" s="593"/>
      <c r="BB119" s="593"/>
      <c r="BC119" s="593"/>
      <c r="BD119" s="593"/>
      <c r="BE119" s="593"/>
      <c r="BF119" s="593"/>
      <c r="BG119" s="593"/>
      <c r="BH119" s="593"/>
      <c r="BI119" s="593"/>
      <c r="BJ119" s="593"/>
      <c r="BK119" s="593"/>
      <c r="BL119" s="593"/>
      <c r="BM119" s="593"/>
      <c r="BN119" s="593"/>
      <c r="BO119" s="593"/>
      <c r="BP119" s="593"/>
      <c r="BQ119" s="593"/>
      <c r="BR119" s="593"/>
      <c r="BS119" s="593"/>
    </row>
    <row r="120" spans="2:71" ht="15.75" x14ac:dyDescent="0.25">
      <c r="B120" s="593"/>
      <c r="C120" s="593"/>
      <c r="D120" s="593"/>
      <c r="E120" s="593"/>
      <c r="F120" s="593"/>
      <c r="G120" s="593"/>
      <c r="H120" s="593"/>
      <c r="I120" s="593"/>
      <c r="J120" s="593"/>
      <c r="K120" s="593"/>
      <c r="L120" s="593"/>
      <c r="M120" s="593"/>
      <c r="N120" s="593"/>
      <c r="O120" s="593"/>
      <c r="P120" s="593"/>
      <c r="Q120" s="593"/>
      <c r="R120" s="593"/>
      <c r="S120" s="593"/>
      <c r="T120" s="593"/>
      <c r="U120" s="593"/>
      <c r="V120" s="593"/>
      <c r="W120" s="593"/>
      <c r="X120" s="593"/>
      <c r="Y120" s="593"/>
      <c r="Z120" s="593"/>
      <c r="AA120" s="593"/>
      <c r="AB120" s="593"/>
      <c r="AC120" s="593"/>
      <c r="AD120" s="593"/>
      <c r="AE120" s="593"/>
      <c r="AF120" s="593"/>
      <c r="AG120" s="593"/>
      <c r="AH120" s="593"/>
      <c r="AI120" s="593"/>
      <c r="AJ120" s="593"/>
      <c r="AK120" s="593"/>
      <c r="AL120" s="593"/>
      <c r="AM120" s="593"/>
      <c r="AN120" s="593"/>
      <c r="AO120" s="593"/>
      <c r="AP120" s="593"/>
      <c r="AQ120" s="593"/>
      <c r="AR120" s="593"/>
      <c r="AS120" s="593"/>
      <c r="AT120" s="593"/>
      <c r="AU120" s="593"/>
      <c r="AV120" s="593"/>
      <c r="AW120" s="593"/>
      <c r="AX120" s="593"/>
      <c r="AY120" s="593"/>
      <c r="AZ120" s="593"/>
      <c r="BA120" s="593"/>
      <c r="BB120" s="593"/>
      <c r="BC120" s="593"/>
      <c r="BD120" s="593"/>
      <c r="BE120" s="593"/>
      <c r="BF120" s="593"/>
      <c r="BG120" s="593"/>
      <c r="BH120" s="593"/>
      <c r="BI120" s="593"/>
      <c r="BJ120" s="593"/>
      <c r="BK120" s="593"/>
      <c r="BL120" s="593"/>
      <c r="BM120" s="593"/>
      <c r="BN120" s="593"/>
      <c r="BO120" s="593"/>
      <c r="BP120" s="593"/>
      <c r="BQ120" s="593"/>
      <c r="BR120" s="593"/>
      <c r="BS120" s="593"/>
    </row>
    <row r="121" spans="2:71" ht="15.75" x14ac:dyDescent="0.25">
      <c r="B121" s="593"/>
      <c r="C121" s="593"/>
      <c r="D121" s="593"/>
      <c r="E121" s="593"/>
      <c r="F121" s="593"/>
      <c r="G121" s="593"/>
      <c r="H121" s="593"/>
      <c r="I121" s="593"/>
      <c r="J121" s="593"/>
      <c r="K121" s="593"/>
      <c r="L121" s="593"/>
      <c r="M121" s="593"/>
      <c r="N121" s="593"/>
      <c r="O121" s="593"/>
      <c r="P121" s="593"/>
      <c r="Q121" s="593"/>
      <c r="R121" s="593"/>
      <c r="S121" s="593"/>
      <c r="T121" s="593"/>
      <c r="U121" s="593"/>
      <c r="V121" s="593"/>
      <c r="W121" s="593"/>
      <c r="X121" s="593"/>
      <c r="Y121" s="593"/>
      <c r="Z121" s="593"/>
      <c r="AA121" s="593"/>
      <c r="AB121" s="593"/>
      <c r="AC121" s="593"/>
      <c r="AD121" s="593"/>
      <c r="AE121" s="593"/>
      <c r="AF121" s="593"/>
      <c r="AG121" s="593"/>
      <c r="AH121" s="593"/>
      <c r="AI121" s="593"/>
      <c r="AJ121" s="593"/>
      <c r="AK121" s="593"/>
      <c r="AL121" s="593"/>
      <c r="AM121" s="593"/>
      <c r="AN121" s="593"/>
      <c r="AO121" s="593"/>
      <c r="AP121" s="593"/>
      <c r="AQ121" s="593"/>
      <c r="AR121" s="593"/>
      <c r="AS121" s="593"/>
      <c r="AT121" s="593"/>
      <c r="AU121" s="593"/>
      <c r="AV121" s="593"/>
      <c r="AW121" s="593"/>
      <c r="AX121" s="593"/>
      <c r="AY121" s="593"/>
      <c r="AZ121" s="593"/>
      <c r="BA121" s="593"/>
      <c r="BB121" s="593"/>
      <c r="BC121" s="593"/>
      <c r="BD121" s="593"/>
      <c r="BE121" s="593"/>
      <c r="BF121" s="593"/>
      <c r="BG121" s="593"/>
      <c r="BH121" s="593"/>
      <c r="BI121" s="593"/>
      <c r="BJ121" s="593"/>
      <c r="BK121" s="593"/>
      <c r="BL121" s="593"/>
      <c r="BM121" s="593"/>
      <c r="BN121" s="593"/>
      <c r="BO121" s="593"/>
      <c r="BP121" s="593"/>
      <c r="BQ121" s="593"/>
      <c r="BR121" s="593"/>
      <c r="BS121" s="593"/>
    </row>
    <row r="122" spans="2:71" ht="15.75" x14ac:dyDescent="0.25">
      <c r="B122" s="593"/>
      <c r="C122" s="593"/>
      <c r="D122" s="593"/>
      <c r="E122" s="593"/>
      <c r="F122" s="593"/>
      <c r="G122" s="593"/>
      <c r="H122" s="593"/>
      <c r="I122" s="593"/>
      <c r="J122" s="593"/>
      <c r="K122" s="593"/>
      <c r="L122" s="593"/>
      <c r="M122" s="593"/>
      <c r="N122" s="593"/>
      <c r="O122" s="593"/>
      <c r="P122" s="593"/>
      <c r="Q122" s="593"/>
      <c r="R122" s="593"/>
      <c r="S122" s="593"/>
      <c r="T122" s="593"/>
      <c r="U122" s="593"/>
      <c r="V122" s="593"/>
      <c r="W122" s="593"/>
      <c r="X122" s="593"/>
      <c r="Y122" s="593"/>
      <c r="Z122" s="593"/>
      <c r="AA122" s="593"/>
      <c r="AB122" s="593"/>
      <c r="AC122" s="593"/>
      <c r="AD122" s="593"/>
      <c r="AE122" s="593"/>
      <c r="AF122" s="593"/>
      <c r="AG122" s="593"/>
      <c r="AH122" s="593"/>
      <c r="AI122" s="593"/>
      <c r="AJ122" s="593"/>
      <c r="AK122" s="593"/>
      <c r="AL122" s="593"/>
      <c r="AM122" s="593"/>
      <c r="AN122" s="593"/>
      <c r="AO122" s="593"/>
      <c r="AP122" s="593"/>
      <c r="AQ122" s="593"/>
      <c r="AR122" s="593"/>
      <c r="AS122" s="593"/>
      <c r="AT122" s="593"/>
      <c r="AU122" s="593"/>
      <c r="AV122" s="593"/>
      <c r="AW122" s="593"/>
      <c r="AX122" s="593"/>
      <c r="AY122" s="593"/>
      <c r="AZ122" s="593"/>
      <c r="BA122" s="593"/>
      <c r="BB122" s="593"/>
      <c r="BC122" s="593"/>
      <c r="BD122" s="593"/>
      <c r="BE122" s="593"/>
      <c r="BF122" s="593"/>
      <c r="BG122" s="593"/>
      <c r="BH122" s="593"/>
      <c r="BI122" s="593"/>
      <c r="BJ122" s="593"/>
      <c r="BK122" s="593"/>
      <c r="BL122" s="593"/>
      <c r="BM122" s="593"/>
      <c r="BN122" s="593"/>
      <c r="BO122" s="593"/>
      <c r="BP122" s="593"/>
      <c r="BQ122" s="593"/>
      <c r="BR122" s="593"/>
      <c r="BS122" s="593"/>
    </row>
    <row r="123" spans="2:71" ht="15.75" x14ac:dyDescent="0.25">
      <c r="B123" s="593"/>
      <c r="C123" s="593"/>
      <c r="D123" s="593"/>
      <c r="E123" s="593"/>
      <c r="F123" s="593"/>
      <c r="G123" s="593"/>
      <c r="H123" s="593"/>
      <c r="I123" s="593"/>
      <c r="J123" s="593"/>
      <c r="K123" s="593"/>
      <c r="L123" s="593"/>
      <c r="M123" s="593"/>
      <c r="N123" s="593"/>
      <c r="O123" s="593"/>
      <c r="P123" s="593"/>
      <c r="Q123" s="593"/>
      <c r="R123" s="593"/>
      <c r="S123" s="593"/>
      <c r="T123" s="593"/>
      <c r="U123" s="593"/>
      <c r="V123" s="593"/>
      <c r="W123" s="593"/>
      <c r="X123" s="593"/>
      <c r="Y123" s="593"/>
      <c r="Z123" s="593"/>
      <c r="AA123" s="593"/>
      <c r="AB123" s="593"/>
      <c r="AC123" s="593"/>
      <c r="AD123" s="593"/>
      <c r="AE123" s="593"/>
      <c r="AF123" s="593"/>
      <c r="AG123" s="593"/>
      <c r="AH123" s="593"/>
      <c r="AI123" s="593"/>
      <c r="AJ123" s="593"/>
      <c r="AK123" s="593"/>
      <c r="AL123" s="593"/>
      <c r="AM123" s="593"/>
      <c r="AN123" s="593"/>
      <c r="AO123" s="593"/>
      <c r="AP123" s="593"/>
      <c r="AQ123" s="593"/>
      <c r="AR123" s="593"/>
      <c r="AS123" s="593"/>
      <c r="AT123" s="593"/>
      <c r="AU123" s="593"/>
      <c r="AV123" s="593"/>
      <c r="AW123" s="593"/>
      <c r="AX123" s="593"/>
      <c r="AY123" s="593"/>
      <c r="AZ123" s="593"/>
      <c r="BA123" s="593"/>
      <c r="BB123" s="593"/>
      <c r="BC123" s="593"/>
      <c r="BD123" s="593"/>
      <c r="BE123" s="593"/>
      <c r="BF123" s="593"/>
      <c r="BG123" s="593"/>
      <c r="BH123" s="593"/>
      <c r="BI123" s="593"/>
      <c r="BJ123" s="593"/>
      <c r="BK123" s="593"/>
      <c r="BL123" s="593"/>
      <c r="BM123" s="593"/>
      <c r="BN123" s="593"/>
      <c r="BO123" s="593"/>
      <c r="BP123" s="593"/>
      <c r="BQ123" s="593"/>
      <c r="BR123" s="593"/>
      <c r="BS123" s="593"/>
    </row>
    <row r="124" spans="2:71" ht="15.75" x14ac:dyDescent="0.25">
      <c r="B124" s="593"/>
      <c r="C124" s="593"/>
      <c r="D124" s="593"/>
      <c r="E124" s="593"/>
      <c r="F124" s="593"/>
      <c r="G124" s="593"/>
      <c r="H124" s="593"/>
      <c r="I124" s="593"/>
      <c r="J124" s="593"/>
      <c r="K124" s="593"/>
      <c r="L124" s="593"/>
      <c r="M124" s="593"/>
      <c r="N124" s="593"/>
      <c r="O124" s="593"/>
      <c r="P124" s="593"/>
      <c r="Q124" s="593"/>
      <c r="R124" s="593"/>
      <c r="S124" s="593"/>
      <c r="T124" s="593"/>
      <c r="U124" s="593"/>
      <c r="V124" s="593"/>
      <c r="W124" s="593"/>
      <c r="X124" s="593"/>
      <c r="Y124" s="593"/>
      <c r="Z124" s="593"/>
      <c r="AA124" s="593"/>
      <c r="AB124" s="593"/>
      <c r="AC124" s="593"/>
      <c r="AD124" s="593"/>
      <c r="AE124" s="593"/>
      <c r="AF124" s="593"/>
      <c r="AG124" s="593"/>
      <c r="AH124" s="593"/>
      <c r="AI124" s="593"/>
      <c r="AJ124" s="593"/>
      <c r="AK124" s="593"/>
      <c r="AL124" s="593"/>
      <c r="AM124" s="593"/>
      <c r="AN124" s="593"/>
      <c r="AO124" s="593"/>
      <c r="AP124" s="593"/>
      <c r="AQ124" s="593"/>
      <c r="AR124" s="593"/>
      <c r="AS124" s="593"/>
      <c r="AT124" s="593"/>
      <c r="AU124" s="593"/>
      <c r="AV124" s="593"/>
      <c r="AW124" s="593"/>
      <c r="AX124" s="593"/>
      <c r="AY124" s="593"/>
      <c r="AZ124" s="593"/>
      <c r="BA124" s="593"/>
      <c r="BB124" s="593"/>
      <c r="BC124" s="593"/>
      <c r="BD124" s="593"/>
      <c r="BE124" s="593"/>
      <c r="BF124" s="593"/>
      <c r="BG124" s="593"/>
      <c r="BH124" s="593"/>
      <c r="BI124" s="593"/>
      <c r="BJ124" s="593"/>
      <c r="BK124" s="593"/>
      <c r="BL124" s="593"/>
      <c r="BM124" s="593"/>
      <c r="BN124" s="593"/>
      <c r="BO124" s="593"/>
      <c r="BP124" s="593"/>
      <c r="BQ124" s="593"/>
      <c r="BR124" s="593"/>
      <c r="BS124" s="593"/>
    </row>
    <row r="125" spans="2:71" ht="15.75" x14ac:dyDescent="0.25">
      <c r="B125" s="593"/>
      <c r="C125" s="593"/>
      <c r="D125" s="593"/>
      <c r="E125" s="593"/>
      <c r="F125" s="593"/>
      <c r="G125" s="593"/>
      <c r="H125" s="593"/>
      <c r="I125" s="593"/>
      <c r="J125" s="593"/>
      <c r="K125" s="593"/>
      <c r="L125" s="593"/>
      <c r="M125" s="593"/>
      <c r="N125" s="593"/>
      <c r="O125" s="593"/>
      <c r="P125" s="593"/>
      <c r="Q125" s="593"/>
      <c r="R125" s="593"/>
      <c r="S125" s="593"/>
      <c r="T125" s="593"/>
      <c r="U125" s="593"/>
      <c r="V125" s="593"/>
      <c r="W125" s="593"/>
      <c r="X125" s="593"/>
      <c r="Y125" s="593"/>
      <c r="Z125" s="593"/>
      <c r="AA125" s="593"/>
      <c r="AB125" s="593"/>
      <c r="AC125" s="593"/>
      <c r="AD125" s="593"/>
      <c r="AE125" s="593"/>
      <c r="AF125" s="593"/>
      <c r="AG125" s="593"/>
      <c r="AH125" s="593"/>
      <c r="AI125" s="593"/>
      <c r="AJ125" s="593"/>
      <c r="AK125" s="593"/>
      <c r="AL125" s="593"/>
      <c r="AM125" s="593"/>
      <c r="AN125" s="593"/>
      <c r="AO125" s="593"/>
      <c r="AP125" s="593"/>
      <c r="AQ125" s="593"/>
      <c r="AR125" s="593"/>
      <c r="AS125" s="593"/>
      <c r="AT125" s="593"/>
      <c r="AU125" s="593"/>
      <c r="AV125" s="593"/>
      <c r="AW125" s="593"/>
      <c r="AX125" s="593"/>
      <c r="AY125" s="593"/>
      <c r="AZ125" s="593"/>
      <c r="BA125" s="593"/>
      <c r="BB125" s="593"/>
      <c r="BC125" s="593"/>
      <c r="BD125" s="593"/>
      <c r="BE125" s="593"/>
      <c r="BF125" s="593"/>
      <c r="BG125" s="593"/>
      <c r="BH125" s="593"/>
      <c r="BI125" s="593"/>
      <c r="BJ125" s="593"/>
      <c r="BK125" s="593"/>
      <c r="BL125" s="593"/>
      <c r="BM125" s="593"/>
      <c r="BN125" s="593"/>
      <c r="BO125" s="593"/>
      <c r="BP125" s="593"/>
      <c r="BQ125" s="593"/>
      <c r="BR125" s="593"/>
      <c r="BS125" s="593"/>
    </row>
    <row r="126" spans="2:71" ht="15.75" x14ac:dyDescent="0.25">
      <c r="B126" s="593"/>
      <c r="C126" s="593"/>
      <c r="D126" s="593"/>
      <c r="E126" s="593"/>
      <c r="F126" s="593"/>
      <c r="G126" s="593"/>
      <c r="H126" s="593"/>
      <c r="I126" s="593"/>
      <c r="J126" s="593"/>
      <c r="K126" s="593"/>
      <c r="L126" s="593"/>
      <c r="M126" s="593"/>
      <c r="N126" s="593"/>
      <c r="O126" s="593"/>
      <c r="P126" s="593"/>
      <c r="Q126" s="593"/>
      <c r="R126" s="593"/>
      <c r="S126" s="593"/>
      <c r="T126" s="593"/>
      <c r="U126" s="593"/>
      <c r="V126" s="593"/>
      <c r="W126" s="593"/>
      <c r="X126" s="593"/>
      <c r="Y126" s="593"/>
      <c r="Z126" s="593"/>
      <c r="AA126" s="593"/>
      <c r="AB126" s="593"/>
      <c r="AC126" s="593"/>
      <c r="AD126" s="593"/>
      <c r="AE126" s="593"/>
      <c r="AF126" s="593"/>
      <c r="AG126" s="593"/>
      <c r="AH126" s="593"/>
      <c r="AI126" s="593"/>
      <c r="AJ126" s="593"/>
      <c r="AK126" s="593"/>
      <c r="AL126" s="593"/>
      <c r="AM126" s="593"/>
      <c r="AN126" s="593"/>
      <c r="AO126" s="593"/>
      <c r="AP126" s="593"/>
      <c r="AQ126" s="593"/>
      <c r="AR126" s="593"/>
      <c r="AS126" s="593"/>
      <c r="AT126" s="593"/>
      <c r="AU126" s="593"/>
      <c r="AV126" s="593"/>
      <c r="AW126" s="593"/>
      <c r="AX126" s="593"/>
      <c r="AY126" s="593"/>
      <c r="AZ126" s="593"/>
      <c r="BA126" s="593"/>
      <c r="BB126" s="593"/>
      <c r="BC126" s="593"/>
      <c r="BD126" s="593"/>
      <c r="BE126" s="593"/>
      <c r="BF126" s="593"/>
      <c r="BG126" s="593"/>
      <c r="BH126" s="593"/>
      <c r="BI126" s="593"/>
      <c r="BJ126" s="593"/>
      <c r="BK126" s="593"/>
      <c r="BL126" s="593"/>
      <c r="BM126" s="593"/>
      <c r="BN126" s="593"/>
      <c r="BO126" s="593"/>
      <c r="BP126" s="593"/>
      <c r="BQ126" s="593"/>
      <c r="BR126" s="593"/>
      <c r="BS126" s="593"/>
    </row>
    <row r="127" spans="2:71" ht="15.75" x14ac:dyDescent="0.25">
      <c r="B127" s="593"/>
      <c r="C127" s="593"/>
      <c r="D127" s="593"/>
      <c r="E127" s="593"/>
      <c r="F127" s="593"/>
      <c r="G127" s="593"/>
      <c r="H127" s="593"/>
      <c r="I127" s="593"/>
      <c r="J127" s="593"/>
      <c r="K127" s="593"/>
      <c r="L127" s="593"/>
      <c r="M127" s="593"/>
      <c r="N127" s="593"/>
      <c r="O127" s="593"/>
      <c r="P127" s="593"/>
      <c r="Q127" s="593"/>
      <c r="R127" s="593"/>
      <c r="S127" s="593"/>
      <c r="T127" s="593"/>
      <c r="U127" s="593"/>
      <c r="V127" s="593"/>
      <c r="W127" s="593"/>
      <c r="X127" s="593"/>
      <c r="Y127" s="593"/>
      <c r="Z127" s="593"/>
      <c r="AA127" s="593"/>
      <c r="AB127" s="593"/>
      <c r="AC127" s="593"/>
      <c r="AD127" s="593"/>
      <c r="AE127" s="593"/>
      <c r="AF127" s="593"/>
      <c r="AG127" s="593"/>
      <c r="AH127" s="593"/>
      <c r="AI127" s="593"/>
      <c r="AJ127" s="593"/>
      <c r="AK127" s="593"/>
      <c r="AL127" s="593"/>
      <c r="AM127" s="593"/>
      <c r="AN127" s="593"/>
      <c r="AO127" s="593"/>
      <c r="AP127" s="593"/>
      <c r="AQ127" s="593"/>
      <c r="AR127" s="593"/>
      <c r="AS127" s="593"/>
      <c r="AT127" s="593"/>
      <c r="AU127" s="593"/>
      <c r="AV127" s="593"/>
      <c r="AW127" s="593"/>
      <c r="AX127" s="593"/>
      <c r="AY127" s="593"/>
      <c r="AZ127" s="593"/>
      <c r="BA127" s="593"/>
      <c r="BB127" s="593"/>
      <c r="BC127" s="593"/>
      <c r="BD127" s="593"/>
      <c r="BE127" s="593"/>
      <c r="BF127" s="593"/>
      <c r="BG127" s="593"/>
      <c r="BH127" s="593"/>
      <c r="BI127" s="593"/>
      <c r="BJ127" s="593"/>
      <c r="BK127" s="593"/>
      <c r="BL127" s="593"/>
      <c r="BM127" s="593"/>
      <c r="BN127" s="593"/>
      <c r="BO127" s="593"/>
      <c r="BP127" s="593"/>
      <c r="BQ127" s="593"/>
      <c r="BR127" s="593"/>
      <c r="BS127" s="593"/>
    </row>
    <row r="128" spans="2:71" ht="15.75" x14ac:dyDescent="0.25">
      <c r="B128" s="593"/>
      <c r="C128" s="593"/>
      <c r="D128" s="593"/>
      <c r="E128" s="593"/>
      <c r="F128" s="593"/>
      <c r="G128" s="593"/>
      <c r="H128" s="593"/>
      <c r="I128" s="593"/>
      <c r="J128" s="593"/>
      <c r="K128" s="593"/>
      <c r="L128" s="593"/>
      <c r="M128" s="593"/>
      <c r="N128" s="593"/>
      <c r="O128" s="593"/>
      <c r="P128" s="593"/>
      <c r="Q128" s="593"/>
      <c r="R128" s="593"/>
      <c r="S128" s="593"/>
      <c r="T128" s="593"/>
      <c r="U128" s="593"/>
      <c r="V128" s="593"/>
      <c r="W128" s="593"/>
      <c r="X128" s="593"/>
      <c r="Y128" s="593"/>
      <c r="Z128" s="593"/>
      <c r="AA128" s="593"/>
      <c r="AB128" s="593"/>
      <c r="AC128" s="593"/>
      <c r="AD128" s="593"/>
      <c r="AE128" s="593"/>
      <c r="AF128" s="593"/>
      <c r="AG128" s="593"/>
      <c r="AH128" s="593"/>
      <c r="AI128" s="593"/>
      <c r="AJ128" s="593"/>
      <c r="AK128" s="593"/>
      <c r="AL128" s="593"/>
      <c r="AM128" s="593"/>
      <c r="AN128" s="593"/>
      <c r="AO128" s="593"/>
      <c r="AP128" s="593"/>
      <c r="AQ128" s="593"/>
      <c r="AR128" s="593"/>
      <c r="AS128" s="593"/>
      <c r="AT128" s="593"/>
      <c r="AU128" s="593"/>
      <c r="AV128" s="593"/>
      <c r="AW128" s="593"/>
      <c r="AX128" s="593"/>
      <c r="AY128" s="593"/>
      <c r="AZ128" s="593"/>
      <c r="BA128" s="593"/>
      <c r="BB128" s="593"/>
      <c r="BC128" s="593"/>
      <c r="BD128" s="593"/>
      <c r="BE128" s="593"/>
      <c r="BF128" s="593"/>
      <c r="BG128" s="593"/>
      <c r="BH128" s="593"/>
      <c r="BI128" s="593"/>
      <c r="BJ128" s="593"/>
      <c r="BK128" s="593"/>
      <c r="BL128" s="593"/>
      <c r="BM128" s="593"/>
      <c r="BN128" s="593"/>
      <c r="BO128" s="593"/>
      <c r="BP128" s="593"/>
      <c r="BQ128" s="593"/>
      <c r="BR128" s="593"/>
      <c r="BS128" s="593"/>
    </row>
    <row r="129" spans="2:71" ht="15.75" x14ac:dyDescent="0.25">
      <c r="B129" s="593"/>
      <c r="C129" s="593"/>
      <c r="D129" s="593"/>
      <c r="E129" s="593"/>
      <c r="F129" s="593"/>
      <c r="G129" s="593"/>
      <c r="H129" s="593"/>
      <c r="I129" s="593"/>
      <c r="J129" s="593"/>
      <c r="K129" s="593"/>
      <c r="L129" s="593"/>
      <c r="M129" s="593"/>
      <c r="N129" s="593"/>
      <c r="O129" s="593"/>
      <c r="P129" s="593"/>
      <c r="Q129" s="593"/>
      <c r="R129" s="593"/>
      <c r="S129" s="593"/>
      <c r="T129" s="593"/>
      <c r="U129" s="593"/>
      <c r="V129" s="593"/>
      <c r="W129" s="593"/>
      <c r="X129" s="593"/>
      <c r="Y129" s="593"/>
      <c r="Z129" s="593"/>
      <c r="AA129" s="593"/>
      <c r="AB129" s="593"/>
      <c r="AC129" s="593"/>
      <c r="AD129" s="593"/>
      <c r="AE129" s="593"/>
      <c r="AF129" s="593"/>
      <c r="AG129" s="593"/>
      <c r="AH129" s="593"/>
      <c r="AI129" s="593"/>
      <c r="AJ129" s="593"/>
      <c r="AK129" s="593"/>
      <c r="AL129" s="593"/>
      <c r="AM129" s="593"/>
      <c r="AN129" s="593"/>
      <c r="AO129" s="593"/>
      <c r="AP129" s="593"/>
      <c r="AQ129" s="593"/>
      <c r="AR129" s="593"/>
      <c r="AS129" s="593"/>
      <c r="AT129" s="593"/>
      <c r="AU129" s="593"/>
      <c r="AV129" s="593"/>
      <c r="AW129" s="593"/>
      <c r="AX129" s="593"/>
      <c r="AY129" s="593"/>
      <c r="AZ129" s="593"/>
      <c r="BA129" s="593"/>
      <c r="BB129" s="593"/>
      <c r="BC129" s="593"/>
      <c r="BD129" s="593"/>
      <c r="BE129" s="593"/>
      <c r="BF129" s="593"/>
      <c r="BG129" s="593"/>
      <c r="BH129" s="593"/>
      <c r="BI129" s="593"/>
      <c r="BJ129" s="593"/>
      <c r="BK129" s="593"/>
      <c r="BL129" s="593"/>
      <c r="BM129" s="593"/>
      <c r="BN129" s="593"/>
      <c r="BO129" s="593"/>
      <c r="BP129" s="593"/>
      <c r="BQ129" s="593"/>
      <c r="BR129" s="593"/>
      <c r="BS129" s="593"/>
    </row>
    <row r="130" spans="2:71" ht="15.75" x14ac:dyDescent="0.25">
      <c r="B130" s="593"/>
      <c r="C130" s="593"/>
      <c r="D130" s="593"/>
      <c r="E130" s="593"/>
      <c r="F130" s="593"/>
      <c r="G130" s="593"/>
      <c r="H130" s="593"/>
      <c r="I130" s="593"/>
      <c r="J130" s="593"/>
      <c r="K130" s="593"/>
      <c r="L130" s="593"/>
      <c r="M130" s="593"/>
      <c r="N130" s="593"/>
      <c r="O130" s="593"/>
      <c r="P130" s="593"/>
      <c r="Q130" s="593"/>
      <c r="R130" s="593"/>
      <c r="S130" s="593"/>
      <c r="T130" s="593"/>
      <c r="U130" s="593"/>
      <c r="V130" s="593"/>
      <c r="W130" s="593"/>
      <c r="X130" s="593"/>
      <c r="Y130" s="593"/>
      <c r="Z130" s="593"/>
      <c r="AA130" s="593"/>
      <c r="AB130" s="593"/>
      <c r="AC130" s="593"/>
      <c r="AD130" s="593"/>
      <c r="AE130" s="593"/>
      <c r="AF130" s="593"/>
      <c r="AG130" s="593"/>
      <c r="AH130" s="593"/>
      <c r="AI130" s="593"/>
      <c r="AJ130" s="593"/>
      <c r="AK130" s="593"/>
      <c r="AL130" s="593"/>
      <c r="AM130" s="593"/>
      <c r="AN130" s="593"/>
      <c r="AO130" s="593"/>
      <c r="AP130" s="593"/>
      <c r="AQ130" s="593"/>
      <c r="AR130" s="593"/>
      <c r="AS130" s="593"/>
      <c r="AT130" s="593"/>
      <c r="AU130" s="593"/>
      <c r="AV130" s="593"/>
      <c r="AW130" s="593"/>
      <c r="AX130" s="593"/>
      <c r="AY130" s="593"/>
      <c r="AZ130" s="593"/>
      <c r="BA130" s="593"/>
      <c r="BB130" s="593"/>
      <c r="BC130" s="593"/>
      <c r="BD130" s="593"/>
      <c r="BE130" s="593"/>
      <c r="BF130" s="593"/>
      <c r="BG130" s="593"/>
      <c r="BH130" s="593"/>
      <c r="BI130" s="593"/>
      <c r="BJ130" s="593"/>
      <c r="BK130" s="593"/>
      <c r="BL130" s="593"/>
      <c r="BM130" s="593"/>
      <c r="BN130" s="593"/>
      <c r="BO130" s="593"/>
      <c r="BP130" s="593"/>
      <c r="BQ130" s="593"/>
      <c r="BR130" s="593"/>
      <c r="BS130" s="593"/>
    </row>
    <row r="131" spans="2:71" ht="15.75" x14ac:dyDescent="0.25">
      <c r="B131" s="593"/>
      <c r="C131" s="593"/>
      <c r="D131" s="593"/>
      <c r="E131" s="593"/>
      <c r="F131" s="593"/>
      <c r="G131" s="593"/>
      <c r="H131" s="593"/>
      <c r="I131" s="593"/>
      <c r="J131" s="593"/>
      <c r="K131" s="593"/>
      <c r="L131" s="593"/>
      <c r="M131" s="593"/>
      <c r="N131" s="593"/>
      <c r="O131" s="593"/>
      <c r="P131" s="593"/>
      <c r="Q131" s="593"/>
      <c r="R131" s="593"/>
      <c r="S131" s="593"/>
      <c r="T131" s="593"/>
      <c r="U131" s="593"/>
      <c r="V131" s="593"/>
      <c r="W131" s="593"/>
      <c r="X131" s="593"/>
      <c r="Y131" s="593"/>
      <c r="Z131" s="593"/>
      <c r="AA131" s="593"/>
      <c r="AB131" s="593"/>
      <c r="AC131" s="593"/>
      <c r="AD131" s="593"/>
      <c r="AE131" s="593"/>
      <c r="AF131" s="593"/>
      <c r="AG131" s="593"/>
      <c r="AH131" s="593"/>
      <c r="AI131" s="593"/>
      <c r="AJ131" s="593"/>
      <c r="AK131" s="593"/>
      <c r="AL131" s="593"/>
      <c r="AM131" s="593"/>
      <c r="AN131" s="593"/>
      <c r="AO131" s="593"/>
      <c r="AP131" s="593"/>
      <c r="AQ131" s="593"/>
      <c r="AR131" s="593"/>
      <c r="AS131" s="593"/>
      <c r="AT131" s="593"/>
      <c r="AU131" s="593"/>
      <c r="AV131" s="593"/>
      <c r="AW131" s="593"/>
      <c r="AX131" s="593"/>
      <c r="AY131" s="593"/>
      <c r="AZ131" s="593"/>
      <c r="BA131" s="593"/>
      <c r="BB131" s="593"/>
      <c r="BC131" s="593"/>
      <c r="BD131" s="593"/>
      <c r="BE131" s="593"/>
      <c r="BF131" s="593"/>
      <c r="BG131" s="593"/>
      <c r="BH131" s="593"/>
      <c r="BI131" s="593"/>
      <c r="BJ131" s="593"/>
      <c r="BK131" s="593"/>
      <c r="BL131" s="593"/>
      <c r="BM131" s="593"/>
      <c r="BN131" s="593"/>
      <c r="BO131" s="593"/>
      <c r="BP131" s="593"/>
      <c r="BQ131" s="593"/>
      <c r="BR131" s="593"/>
      <c r="BS131" s="593"/>
    </row>
    <row r="132" spans="2:71" ht="15.75" x14ac:dyDescent="0.25">
      <c r="B132" s="593"/>
      <c r="C132" s="593"/>
      <c r="D132" s="593"/>
      <c r="E132" s="593"/>
      <c r="F132" s="593"/>
      <c r="G132" s="593"/>
      <c r="H132" s="593"/>
      <c r="I132" s="593"/>
      <c r="J132" s="593"/>
      <c r="K132" s="593"/>
      <c r="L132" s="593"/>
      <c r="M132" s="593"/>
      <c r="N132" s="593"/>
      <c r="O132" s="593"/>
      <c r="P132" s="593"/>
      <c r="Q132" s="593"/>
      <c r="R132" s="593"/>
      <c r="S132" s="593"/>
      <c r="T132" s="593"/>
      <c r="U132" s="593"/>
      <c r="V132" s="593"/>
      <c r="W132" s="593"/>
      <c r="X132" s="593"/>
      <c r="Y132" s="593"/>
      <c r="Z132" s="593"/>
      <c r="AA132" s="593"/>
      <c r="AB132" s="593"/>
      <c r="AC132" s="593"/>
      <c r="AD132" s="593"/>
      <c r="AE132" s="593"/>
      <c r="AF132" s="593"/>
      <c r="AG132" s="593"/>
      <c r="AH132" s="593"/>
      <c r="AI132" s="593"/>
      <c r="AJ132" s="593"/>
      <c r="AK132" s="593"/>
      <c r="AL132" s="593"/>
      <c r="AM132" s="593"/>
      <c r="AN132" s="593"/>
      <c r="AO132" s="593"/>
      <c r="AP132" s="593"/>
      <c r="AQ132" s="593"/>
      <c r="AR132" s="593"/>
      <c r="AS132" s="593"/>
      <c r="AT132" s="593"/>
      <c r="AU132" s="593"/>
      <c r="AV132" s="593"/>
      <c r="AW132" s="593"/>
      <c r="AX132" s="593"/>
      <c r="AY132" s="593"/>
      <c r="AZ132" s="593"/>
      <c r="BA132" s="593"/>
      <c r="BB132" s="593"/>
      <c r="BC132" s="593"/>
      <c r="BD132" s="593"/>
      <c r="BE132" s="593"/>
      <c r="BF132" s="593"/>
      <c r="BG132" s="593"/>
      <c r="BH132" s="593"/>
      <c r="BI132" s="593"/>
      <c r="BJ132" s="593"/>
      <c r="BK132" s="593"/>
      <c r="BL132" s="593"/>
      <c r="BM132" s="593"/>
      <c r="BN132" s="593"/>
      <c r="BO132" s="593"/>
      <c r="BP132" s="593"/>
      <c r="BQ132" s="593"/>
      <c r="BR132" s="593"/>
      <c r="BS132" s="593"/>
    </row>
    <row r="133" spans="2:71" ht="15.75" x14ac:dyDescent="0.25">
      <c r="B133" s="593"/>
      <c r="C133" s="593"/>
      <c r="D133" s="593"/>
      <c r="E133" s="593"/>
      <c r="F133" s="593"/>
      <c r="G133" s="593"/>
      <c r="H133" s="593"/>
      <c r="I133" s="593"/>
      <c r="J133" s="593"/>
      <c r="K133" s="593"/>
      <c r="L133" s="593"/>
      <c r="M133" s="593"/>
      <c r="N133" s="593"/>
      <c r="O133" s="593"/>
      <c r="P133" s="593"/>
      <c r="Q133" s="593"/>
      <c r="R133" s="593"/>
      <c r="S133" s="593"/>
      <c r="T133" s="593"/>
      <c r="U133" s="593"/>
      <c r="V133" s="593"/>
      <c r="W133" s="593"/>
      <c r="X133" s="593"/>
      <c r="Y133" s="593"/>
      <c r="Z133" s="593"/>
      <c r="AA133" s="593"/>
      <c r="AB133" s="593"/>
      <c r="AC133" s="593"/>
      <c r="AD133" s="593"/>
      <c r="AE133" s="593"/>
      <c r="AF133" s="593"/>
      <c r="AG133" s="593"/>
      <c r="AH133" s="593"/>
      <c r="AI133" s="593"/>
      <c r="AJ133" s="593"/>
      <c r="AK133" s="593"/>
      <c r="AL133" s="593"/>
      <c r="AM133" s="593"/>
      <c r="AN133" s="593"/>
      <c r="AO133" s="593"/>
      <c r="AP133" s="593"/>
      <c r="AQ133" s="593"/>
      <c r="AR133" s="593"/>
      <c r="AS133" s="593"/>
      <c r="AT133" s="593"/>
      <c r="AU133" s="593"/>
      <c r="AV133" s="593"/>
      <c r="AW133" s="593"/>
      <c r="AX133" s="593"/>
      <c r="AY133" s="593"/>
      <c r="AZ133" s="593"/>
      <c r="BA133" s="593"/>
      <c r="BB133" s="593"/>
      <c r="BC133" s="593"/>
      <c r="BD133" s="593"/>
      <c r="BE133" s="593"/>
      <c r="BF133" s="593"/>
      <c r="BG133" s="593"/>
      <c r="BH133" s="593"/>
      <c r="BI133" s="593"/>
      <c r="BJ133" s="593"/>
      <c r="BK133" s="593"/>
      <c r="BL133" s="593"/>
      <c r="BM133" s="593"/>
      <c r="BN133" s="593"/>
      <c r="BO133" s="593"/>
      <c r="BP133" s="593"/>
      <c r="BQ133" s="593"/>
      <c r="BR133" s="593"/>
      <c r="BS133" s="593"/>
    </row>
    <row r="134" spans="2:71" ht="15.75" x14ac:dyDescent="0.25">
      <c r="B134" s="593"/>
      <c r="C134" s="593"/>
      <c r="D134" s="593"/>
      <c r="E134" s="593"/>
      <c r="F134" s="593"/>
      <c r="G134" s="593"/>
      <c r="H134" s="593"/>
      <c r="I134" s="593"/>
      <c r="J134" s="593"/>
      <c r="K134" s="593"/>
      <c r="L134" s="593"/>
      <c r="M134" s="593"/>
      <c r="N134" s="593"/>
      <c r="O134" s="593"/>
      <c r="P134" s="593"/>
      <c r="Q134" s="593"/>
      <c r="R134" s="593"/>
      <c r="S134" s="593"/>
      <c r="T134" s="593"/>
      <c r="U134" s="593"/>
      <c r="V134" s="593"/>
      <c r="W134" s="593"/>
      <c r="X134" s="593"/>
      <c r="Y134" s="593"/>
      <c r="Z134" s="593"/>
      <c r="AA134" s="593"/>
      <c r="AB134" s="593"/>
      <c r="AC134" s="593"/>
      <c r="AD134" s="593"/>
      <c r="AE134" s="593"/>
      <c r="AF134" s="593"/>
      <c r="AG134" s="593"/>
      <c r="AH134" s="593"/>
      <c r="AI134" s="593"/>
      <c r="AJ134" s="593"/>
      <c r="AK134" s="593"/>
      <c r="AL134" s="593"/>
      <c r="AM134" s="593"/>
      <c r="AN134" s="593"/>
      <c r="AO134" s="593"/>
      <c r="AP134" s="593"/>
      <c r="AQ134" s="593"/>
      <c r="AR134" s="593"/>
      <c r="AS134" s="593"/>
      <c r="AT134" s="593"/>
      <c r="AU134" s="593"/>
      <c r="AV134" s="593"/>
      <c r="AW134" s="593"/>
      <c r="AX134" s="593"/>
      <c r="AY134" s="593"/>
      <c r="AZ134" s="593"/>
      <c r="BA134" s="593"/>
      <c r="BB134" s="593"/>
      <c r="BC134" s="593"/>
      <c r="BD134" s="593"/>
      <c r="BE134" s="593"/>
      <c r="BF134" s="593"/>
      <c r="BG134" s="593"/>
      <c r="BH134" s="593"/>
      <c r="BI134" s="593"/>
      <c r="BJ134" s="593"/>
      <c r="BK134" s="593"/>
      <c r="BL134" s="593"/>
      <c r="BM134" s="593"/>
      <c r="BN134" s="593"/>
      <c r="BO134" s="593"/>
      <c r="BP134" s="593"/>
      <c r="BQ134" s="593"/>
      <c r="BR134" s="593"/>
      <c r="BS134" s="593"/>
    </row>
    <row r="135" spans="2:71" ht="15.75" x14ac:dyDescent="0.25">
      <c r="B135" s="593"/>
      <c r="C135" s="593"/>
      <c r="D135" s="593"/>
      <c r="E135" s="593"/>
      <c r="F135" s="593"/>
      <c r="G135" s="593"/>
      <c r="H135" s="593"/>
      <c r="I135" s="593"/>
      <c r="J135" s="593"/>
      <c r="K135" s="593"/>
      <c r="L135" s="593"/>
      <c r="M135" s="593"/>
      <c r="N135" s="593"/>
      <c r="O135" s="593"/>
      <c r="P135" s="593"/>
      <c r="Q135" s="593"/>
      <c r="R135" s="593"/>
      <c r="S135" s="593"/>
      <c r="T135" s="593"/>
      <c r="U135" s="593"/>
      <c r="V135" s="593"/>
      <c r="W135" s="593"/>
      <c r="X135" s="593"/>
      <c r="Y135" s="593"/>
      <c r="Z135" s="593"/>
      <c r="AA135" s="593"/>
      <c r="AB135" s="593"/>
      <c r="AC135" s="593"/>
      <c r="AD135" s="593"/>
      <c r="AE135" s="593"/>
      <c r="AF135" s="593"/>
      <c r="AG135" s="593"/>
      <c r="AH135" s="593"/>
      <c r="AI135" s="593"/>
      <c r="AJ135" s="593"/>
      <c r="AK135" s="593"/>
      <c r="AL135" s="593"/>
      <c r="AM135" s="593"/>
      <c r="AN135" s="593"/>
      <c r="AO135" s="593"/>
      <c r="AP135" s="593"/>
      <c r="AQ135" s="593"/>
      <c r="AR135" s="593"/>
      <c r="AS135" s="593"/>
      <c r="AT135" s="593"/>
      <c r="AU135" s="593"/>
      <c r="AV135" s="593"/>
      <c r="AW135" s="593"/>
      <c r="AX135" s="593"/>
      <c r="AY135" s="593"/>
      <c r="AZ135" s="593"/>
      <c r="BA135" s="593"/>
      <c r="BB135" s="593"/>
      <c r="BC135" s="593"/>
      <c r="BD135" s="593"/>
      <c r="BE135" s="593"/>
      <c r="BF135" s="593"/>
      <c r="BG135" s="593"/>
      <c r="BH135" s="593"/>
      <c r="BI135" s="593"/>
      <c r="BJ135" s="593"/>
      <c r="BK135" s="593"/>
      <c r="BL135" s="593"/>
      <c r="BM135" s="593"/>
      <c r="BN135" s="593"/>
      <c r="BO135" s="593"/>
      <c r="BP135" s="593"/>
      <c r="BQ135" s="593"/>
      <c r="BR135" s="593"/>
      <c r="BS135" s="593"/>
    </row>
    <row r="136" spans="2:71" ht="15.75" x14ac:dyDescent="0.25">
      <c r="B136" s="593"/>
      <c r="C136" s="593"/>
      <c r="D136" s="593"/>
      <c r="E136" s="593"/>
      <c r="F136" s="593"/>
      <c r="G136" s="593"/>
      <c r="H136" s="593"/>
      <c r="I136" s="593"/>
      <c r="J136" s="593"/>
      <c r="K136" s="593"/>
      <c r="L136" s="593"/>
      <c r="M136" s="593"/>
      <c r="N136" s="593"/>
      <c r="O136" s="593"/>
      <c r="P136" s="593"/>
      <c r="Q136" s="593"/>
      <c r="R136" s="593"/>
      <c r="S136" s="593"/>
      <c r="T136" s="593"/>
      <c r="U136" s="593"/>
      <c r="V136" s="593"/>
      <c r="W136" s="593"/>
      <c r="X136" s="593"/>
      <c r="Y136" s="593"/>
      <c r="Z136" s="593"/>
      <c r="AA136" s="593"/>
      <c r="AB136" s="593"/>
      <c r="AC136" s="593"/>
      <c r="AD136" s="593"/>
      <c r="AE136" s="593"/>
      <c r="AF136" s="593"/>
      <c r="AG136" s="593"/>
      <c r="AH136" s="593"/>
      <c r="AI136" s="593"/>
      <c r="AJ136" s="593"/>
      <c r="AK136" s="593"/>
      <c r="AL136" s="593"/>
      <c r="AM136" s="593"/>
      <c r="AN136" s="593"/>
      <c r="AO136" s="593"/>
      <c r="AP136" s="593"/>
      <c r="AQ136" s="593"/>
      <c r="AR136" s="593"/>
      <c r="AS136" s="593"/>
      <c r="AT136" s="593"/>
      <c r="AU136" s="593"/>
      <c r="AV136" s="593"/>
      <c r="AW136" s="593"/>
      <c r="AX136" s="593"/>
      <c r="AY136" s="593"/>
      <c r="AZ136" s="593"/>
      <c r="BA136" s="593"/>
      <c r="BB136" s="593"/>
      <c r="BC136" s="593"/>
      <c r="BD136" s="593"/>
      <c r="BE136" s="593"/>
      <c r="BF136" s="593"/>
      <c r="BG136" s="593"/>
      <c r="BH136" s="593"/>
      <c r="BI136" s="593"/>
      <c r="BJ136" s="593"/>
      <c r="BK136" s="593"/>
      <c r="BL136" s="593"/>
      <c r="BM136" s="593"/>
      <c r="BN136" s="593"/>
      <c r="BO136" s="593"/>
      <c r="BP136" s="593"/>
      <c r="BQ136" s="593"/>
      <c r="BR136" s="593"/>
      <c r="BS136" s="593"/>
    </row>
    <row r="137" spans="2:71" ht="15.75" x14ac:dyDescent="0.25">
      <c r="B137" s="593"/>
      <c r="C137" s="593"/>
      <c r="D137" s="593"/>
      <c r="E137" s="593"/>
      <c r="F137" s="593"/>
      <c r="G137" s="593"/>
      <c r="H137" s="593"/>
      <c r="I137" s="593"/>
      <c r="J137" s="593"/>
      <c r="K137" s="593"/>
      <c r="L137" s="593"/>
      <c r="M137" s="593"/>
      <c r="N137" s="593"/>
      <c r="O137" s="593"/>
      <c r="P137" s="593"/>
      <c r="Q137" s="593"/>
      <c r="R137" s="593"/>
      <c r="S137" s="593"/>
      <c r="T137" s="593"/>
      <c r="U137" s="593"/>
      <c r="V137" s="593"/>
      <c r="W137" s="593"/>
      <c r="X137" s="593"/>
      <c r="Y137" s="593"/>
      <c r="Z137" s="593"/>
      <c r="AA137" s="593"/>
      <c r="AB137" s="593"/>
      <c r="AC137" s="593"/>
      <c r="AD137" s="593"/>
      <c r="AE137" s="593"/>
      <c r="AF137" s="593"/>
      <c r="AG137" s="593"/>
      <c r="AH137" s="593"/>
      <c r="AI137" s="593"/>
      <c r="AJ137" s="593"/>
      <c r="AK137" s="593"/>
      <c r="AL137" s="593"/>
      <c r="AM137" s="593"/>
      <c r="AN137" s="593"/>
      <c r="AO137" s="593"/>
      <c r="AP137" s="593"/>
      <c r="AQ137" s="593"/>
      <c r="AR137" s="593"/>
      <c r="AS137" s="593"/>
      <c r="AT137" s="593"/>
      <c r="AU137" s="593"/>
      <c r="AV137" s="593"/>
      <c r="AW137" s="593"/>
      <c r="AX137" s="593"/>
      <c r="AY137" s="593"/>
      <c r="AZ137" s="593"/>
      <c r="BA137" s="593"/>
      <c r="BB137" s="593"/>
      <c r="BC137" s="593"/>
      <c r="BD137" s="593"/>
      <c r="BE137" s="593"/>
      <c r="BF137" s="593"/>
      <c r="BG137" s="593"/>
      <c r="BH137" s="593"/>
      <c r="BI137" s="593"/>
      <c r="BJ137" s="593"/>
      <c r="BK137" s="593"/>
      <c r="BL137" s="593"/>
      <c r="BM137" s="593"/>
      <c r="BN137" s="593"/>
      <c r="BO137" s="593"/>
      <c r="BP137" s="593"/>
      <c r="BQ137" s="593"/>
      <c r="BR137" s="593"/>
      <c r="BS137" s="593"/>
    </row>
    <row r="138" spans="2:71" ht="15.75" x14ac:dyDescent="0.25">
      <c r="B138" s="593"/>
      <c r="C138" s="593"/>
      <c r="D138" s="593"/>
      <c r="E138" s="593"/>
      <c r="F138" s="593"/>
      <c r="G138" s="593"/>
      <c r="H138" s="593"/>
      <c r="I138" s="593"/>
      <c r="J138" s="593"/>
      <c r="K138" s="593"/>
      <c r="L138" s="593"/>
      <c r="M138" s="593"/>
      <c r="N138" s="593"/>
      <c r="O138" s="593"/>
      <c r="P138" s="593"/>
      <c r="Q138" s="593"/>
      <c r="R138" s="593"/>
      <c r="S138" s="593"/>
      <c r="T138" s="593"/>
      <c r="U138" s="593"/>
      <c r="V138" s="593"/>
      <c r="W138" s="593"/>
      <c r="X138" s="593"/>
      <c r="Y138" s="593"/>
      <c r="Z138" s="593"/>
      <c r="AA138" s="593"/>
      <c r="AB138" s="593"/>
      <c r="AC138" s="593"/>
      <c r="AD138" s="593"/>
      <c r="AE138" s="593"/>
      <c r="AF138" s="593"/>
      <c r="AG138" s="593"/>
      <c r="AH138" s="593"/>
      <c r="AI138" s="593"/>
      <c r="AJ138" s="593"/>
      <c r="AK138" s="593"/>
      <c r="AL138" s="593"/>
      <c r="AM138" s="593"/>
      <c r="AN138" s="593"/>
      <c r="AO138" s="593"/>
      <c r="AP138" s="593"/>
      <c r="AQ138" s="593"/>
      <c r="AR138" s="593"/>
      <c r="AS138" s="593"/>
      <c r="AT138" s="593"/>
      <c r="AU138" s="593"/>
      <c r="AV138" s="593"/>
      <c r="AW138" s="593"/>
      <c r="AX138" s="593"/>
      <c r="AY138" s="593"/>
      <c r="AZ138" s="593"/>
      <c r="BA138" s="593"/>
      <c r="BB138" s="593"/>
      <c r="BC138" s="593"/>
      <c r="BD138" s="593"/>
      <c r="BE138" s="593"/>
      <c r="BF138" s="593"/>
      <c r="BG138" s="593"/>
      <c r="BH138" s="593"/>
      <c r="BI138" s="593"/>
      <c r="BJ138" s="593"/>
      <c r="BK138" s="593"/>
      <c r="BL138" s="593"/>
      <c r="BM138" s="593"/>
      <c r="BN138" s="593"/>
      <c r="BO138" s="593"/>
      <c r="BP138" s="593"/>
      <c r="BQ138" s="593"/>
      <c r="BR138" s="593"/>
      <c r="BS138" s="593"/>
    </row>
    <row r="139" spans="2:71" ht="15.75" x14ac:dyDescent="0.25">
      <c r="B139" s="593"/>
      <c r="C139" s="593"/>
      <c r="D139" s="593"/>
      <c r="E139" s="593"/>
      <c r="F139" s="593"/>
      <c r="G139" s="593"/>
      <c r="H139" s="593"/>
      <c r="I139" s="593"/>
      <c r="J139" s="593"/>
      <c r="K139" s="593"/>
      <c r="L139" s="593"/>
      <c r="M139" s="593"/>
      <c r="N139" s="593"/>
      <c r="O139" s="593"/>
      <c r="P139" s="593"/>
      <c r="Q139" s="593"/>
      <c r="R139" s="593"/>
      <c r="S139" s="593"/>
      <c r="T139" s="593"/>
      <c r="U139" s="593"/>
      <c r="V139" s="593"/>
      <c r="W139" s="593"/>
      <c r="X139" s="593"/>
      <c r="Y139" s="593"/>
      <c r="Z139" s="593"/>
      <c r="AA139" s="593"/>
      <c r="AB139" s="593"/>
      <c r="AC139" s="593"/>
      <c r="AD139" s="593"/>
      <c r="AE139" s="593"/>
      <c r="AF139" s="593"/>
      <c r="AG139" s="593"/>
      <c r="AH139" s="593"/>
      <c r="AI139" s="593"/>
      <c r="AJ139" s="593"/>
      <c r="AK139" s="593"/>
      <c r="AL139" s="593"/>
      <c r="AM139" s="593"/>
      <c r="AN139" s="593"/>
      <c r="AO139" s="593"/>
      <c r="AP139" s="593"/>
      <c r="AQ139" s="593"/>
      <c r="AR139" s="593"/>
      <c r="AS139" s="593"/>
      <c r="AT139" s="593"/>
      <c r="AU139" s="593"/>
      <c r="AV139" s="593"/>
      <c r="AW139" s="593"/>
      <c r="AX139" s="593"/>
      <c r="AY139" s="593"/>
      <c r="AZ139" s="593"/>
      <c r="BA139" s="593"/>
      <c r="BB139" s="593"/>
      <c r="BC139" s="593"/>
      <c r="BD139" s="593"/>
      <c r="BE139" s="593"/>
      <c r="BF139" s="593"/>
      <c r="BG139" s="593"/>
      <c r="BH139" s="593"/>
      <c r="BI139" s="593"/>
      <c r="BJ139" s="593"/>
      <c r="BK139" s="593"/>
      <c r="BL139" s="593"/>
      <c r="BM139" s="593"/>
      <c r="BN139" s="593"/>
      <c r="BO139" s="593"/>
      <c r="BP139" s="593"/>
      <c r="BQ139" s="593"/>
      <c r="BR139" s="593"/>
      <c r="BS139" s="593"/>
    </row>
    <row r="140" spans="2:71" ht="15.75" x14ac:dyDescent="0.25">
      <c r="B140" s="593"/>
      <c r="C140" s="593"/>
      <c r="D140" s="593"/>
      <c r="E140" s="593"/>
      <c r="F140" s="593"/>
      <c r="G140" s="593"/>
      <c r="H140" s="593"/>
      <c r="I140" s="593"/>
      <c r="J140" s="593"/>
      <c r="K140" s="593"/>
      <c r="L140" s="593"/>
      <c r="M140" s="593"/>
      <c r="N140" s="593"/>
      <c r="O140" s="593"/>
      <c r="P140" s="593"/>
      <c r="Q140" s="593"/>
      <c r="R140" s="593"/>
      <c r="S140" s="593"/>
      <c r="T140" s="593"/>
      <c r="U140" s="593"/>
      <c r="V140" s="593"/>
      <c r="W140" s="593"/>
      <c r="X140" s="593"/>
      <c r="Y140" s="593"/>
      <c r="Z140" s="593"/>
      <c r="AA140" s="593"/>
      <c r="AB140" s="593"/>
      <c r="AC140" s="593"/>
      <c r="AD140" s="593"/>
      <c r="AE140" s="593"/>
      <c r="AF140" s="593"/>
      <c r="AG140" s="593"/>
      <c r="AH140" s="593"/>
      <c r="AI140" s="593"/>
      <c r="AJ140" s="593"/>
      <c r="AK140" s="593"/>
      <c r="AL140" s="593"/>
      <c r="AM140" s="593"/>
      <c r="AN140" s="593"/>
      <c r="AO140" s="593"/>
      <c r="AP140" s="593"/>
      <c r="AQ140" s="593"/>
      <c r="AR140" s="593"/>
      <c r="AS140" s="593"/>
      <c r="AT140" s="593"/>
      <c r="AU140" s="593"/>
      <c r="AV140" s="593"/>
      <c r="AW140" s="593"/>
      <c r="AX140" s="593"/>
      <c r="AY140" s="593"/>
      <c r="AZ140" s="593"/>
      <c r="BA140" s="593"/>
      <c r="BB140" s="593"/>
      <c r="BC140" s="593"/>
      <c r="BD140" s="593"/>
      <c r="BE140" s="593"/>
      <c r="BF140" s="593"/>
      <c r="BG140" s="593"/>
      <c r="BH140" s="593"/>
      <c r="BI140" s="593"/>
      <c r="BJ140" s="593"/>
      <c r="BK140" s="593"/>
      <c r="BL140" s="593"/>
      <c r="BM140" s="593"/>
      <c r="BN140" s="593"/>
      <c r="BO140" s="593"/>
      <c r="BP140" s="593"/>
      <c r="BQ140" s="593"/>
      <c r="BR140" s="593"/>
      <c r="BS140" s="593"/>
    </row>
    <row r="141" spans="2:71" ht="15.75" x14ac:dyDescent="0.25">
      <c r="B141" s="593"/>
      <c r="C141" s="593"/>
      <c r="D141" s="593"/>
      <c r="E141" s="593"/>
      <c r="F141" s="593"/>
      <c r="G141" s="593"/>
      <c r="H141" s="593"/>
      <c r="I141" s="593"/>
      <c r="J141" s="593"/>
      <c r="K141" s="593"/>
      <c r="L141" s="593"/>
      <c r="M141" s="593"/>
      <c r="N141" s="593"/>
      <c r="O141" s="593"/>
      <c r="P141" s="593"/>
      <c r="Q141" s="593"/>
      <c r="R141" s="593"/>
      <c r="S141" s="593"/>
      <c r="T141" s="593"/>
      <c r="U141" s="593"/>
      <c r="V141" s="593"/>
      <c r="W141" s="593"/>
      <c r="X141" s="593"/>
      <c r="Y141" s="593"/>
      <c r="Z141" s="593"/>
      <c r="AA141" s="593"/>
      <c r="AB141" s="593"/>
      <c r="AC141" s="593"/>
      <c r="AD141" s="593"/>
      <c r="AE141" s="593"/>
      <c r="AF141" s="593"/>
      <c r="AG141" s="593"/>
      <c r="AH141" s="593"/>
      <c r="AI141" s="593"/>
      <c r="AJ141" s="593"/>
      <c r="AK141" s="593"/>
      <c r="AL141" s="593"/>
      <c r="AM141" s="593"/>
      <c r="AN141" s="593"/>
      <c r="AO141" s="593"/>
      <c r="AP141" s="593"/>
      <c r="AQ141" s="593"/>
      <c r="AR141" s="593"/>
      <c r="AS141" s="593"/>
      <c r="AT141" s="593"/>
      <c r="AU141" s="593"/>
      <c r="AV141" s="593"/>
      <c r="AW141" s="593"/>
      <c r="AX141" s="593"/>
      <c r="AY141" s="593"/>
      <c r="AZ141" s="593"/>
      <c r="BA141" s="593"/>
      <c r="BB141" s="593"/>
      <c r="BC141" s="593"/>
      <c r="BD141" s="593"/>
      <c r="BE141" s="593"/>
      <c r="BF141" s="593"/>
      <c r="BG141" s="593"/>
      <c r="BH141" s="593"/>
      <c r="BI141" s="593"/>
      <c r="BJ141" s="593"/>
      <c r="BK141" s="593"/>
      <c r="BL141" s="593"/>
      <c r="BM141" s="593"/>
      <c r="BN141" s="593"/>
      <c r="BO141" s="593"/>
      <c r="BP141" s="593"/>
      <c r="BQ141" s="593"/>
      <c r="BR141" s="593"/>
      <c r="BS141" s="593"/>
    </row>
    <row r="142" spans="2:71" ht="15.75" x14ac:dyDescent="0.25">
      <c r="B142" s="593"/>
      <c r="C142" s="593"/>
      <c r="D142" s="593"/>
      <c r="E142" s="593"/>
      <c r="F142" s="593"/>
      <c r="G142" s="593"/>
      <c r="H142" s="593"/>
      <c r="I142" s="593"/>
      <c r="J142" s="593"/>
      <c r="K142" s="593"/>
      <c r="L142" s="593"/>
      <c r="M142" s="593"/>
      <c r="N142" s="593"/>
      <c r="O142" s="593"/>
      <c r="P142" s="593"/>
      <c r="Q142" s="593"/>
      <c r="R142" s="593"/>
      <c r="S142" s="593"/>
      <c r="T142" s="593"/>
      <c r="U142" s="593"/>
      <c r="V142" s="593"/>
      <c r="W142" s="593"/>
      <c r="X142" s="593"/>
      <c r="Y142" s="593"/>
      <c r="Z142" s="593"/>
      <c r="AA142" s="593"/>
      <c r="AB142" s="593"/>
      <c r="AC142" s="593"/>
      <c r="AD142" s="593"/>
      <c r="AE142" s="593"/>
      <c r="AF142" s="593"/>
      <c r="AG142" s="593"/>
      <c r="AH142" s="593"/>
      <c r="AI142" s="593"/>
      <c r="AJ142" s="593"/>
      <c r="AK142" s="593"/>
      <c r="AL142" s="593"/>
      <c r="AM142" s="593"/>
      <c r="AN142" s="593"/>
      <c r="AO142" s="593"/>
      <c r="AP142" s="593"/>
      <c r="AQ142" s="593"/>
      <c r="AR142" s="593"/>
      <c r="AS142" s="593"/>
      <c r="AT142" s="593"/>
      <c r="AU142" s="593"/>
      <c r="AV142" s="593"/>
      <c r="AW142" s="593"/>
      <c r="AX142" s="593"/>
      <c r="AY142" s="593"/>
      <c r="AZ142" s="593"/>
      <c r="BA142" s="593"/>
      <c r="BB142" s="593"/>
      <c r="BC142" s="593"/>
      <c r="BD142" s="593"/>
      <c r="BE142" s="593"/>
      <c r="BF142" s="593"/>
      <c r="BG142" s="593"/>
      <c r="BH142" s="593"/>
      <c r="BI142" s="593"/>
      <c r="BJ142" s="593"/>
      <c r="BK142" s="593"/>
      <c r="BL142" s="593"/>
      <c r="BM142" s="593"/>
      <c r="BN142" s="593"/>
      <c r="BO142" s="593"/>
      <c r="BP142" s="593"/>
      <c r="BQ142" s="593"/>
      <c r="BR142" s="593"/>
      <c r="BS142" s="593"/>
    </row>
    <row r="143" spans="2:71" ht="15.75" x14ac:dyDescent="0.25">
      <c r="B143" s="593"/>
      <c r="C143" s="593"/>
      <c r="D143" s="593"/>
      <c r="E143" s="593"/>
      <c r="F143" s="593"/>
      <c r="G143" s="593"/>
      <c r="H143" s="593"/>
      <c r="I143" s="593"/>
      <c r="J143" s="593"/>
      <c r="K143" s="593"/>
      <c r="L143" s="593"/>
      <c r="M143" s="593"/>
      <c r="N143" s="593"/>
      <c r="O143" s="593"/>
      <c r="P143" s="593"/>
      <c r="Q143" s="593"/>
      <c r="R143" s="593"/>
      <c r="S143" s="593"/>
      <c r="T143" s="593"/>
      <c r="U143" s="593"/>
      <c r="V143" s="593"/>
      <c r="W143" s="593"/>
      <c r="X143" s="593"/>
      <c r="Y143" s="593"/>
      <c r="Z143" s="593"/>
      <c r="AA143" s="593"/>
      <c r="AB143" s="593"/>
      <c r="AC143" s="593"/>
      <c r="AD143" s="593"/>
      <c r="AE143" s="593"/>
      <c r="AF143" s="593"/>
      <c r="AG143" s="593"/>
      <c r="AH143" s="593"/>
      <c r="AI143" s="593"/>
      <c r="AJ143" s="593"/>
      <c r="AK143" s="593"/>
      <c r="AL143" s="593"/>
      <c r="AM143" s="593"/>
      <c r="AN143" s="593"/>
      <c r="AO143" s="593"/>
      <c r="AP143" s="593"/>
      <c r="AQ143" s="593"/>
      <c r="AR143" s="593"/>
      <c r="AS143" s="593"/>
      <c r="AT143" s="593"/>
      <c r="AU143" s="593"/>
      <c r="AV143" s="593"/>
      <c r="AW143" s="593"/>
      <c r="AX143" s="593"/>
      <c r="AY143" s="593"/>
      <c r="AZ143" s="593"/>
      <c r="BA143" s="593"/>
      <c r="BB143" s="593"/>
      <c r="BC143" s="593"/>
      <c r="BD143" s="593"/>
      <c r="BE143" s="593"/>
      <c r="BF143" s="593"/>
      <c r="BG143" s="593"/>
      <c r="BH143" s="593"/>
      <c r="BI143" s="593"/>
      <c r="BJ143" s="593"/>
      <c r="BK143" s="593"/>
      <c r="BL143" s="593"/>
      <c r="BM143" s="593"/>
      <c r="BN143" s="593"/>
      <c r="BO143" s="593"/>
      <c r="BP143" s="593"/>
      <c r="BQ143" s="593"/>
      <c r="BR143" s="593"/>
      <c r="BS143" s="593"/>
    </row>
    <row r="144" spans="2:71" ht="15.75" x14ac:dyDescent="0.25">
      <c r="B144" s="593"/>
      <c r="C144" s="593"/>
      <c r="D144" s="593"/>
      <c r="E144" s="593"/>
      <c r="F144" s="593"/>
      <c r="G144" s="593"/>
      <c r="H144" s="593"/>
      <c r="I144" s="593"/>
      <c r="J144" s="593"/>
      <c r="K144" s="593"/>
      <c r="L144" s="593"/>
      <c r="M144" s="593"/>
      <c r="N144" s="593"/>
      <c r="O144" s="593"/>
      <c r="P144" s="593"/>
      <c r="Q144" s="593"/>
      <c r="R144" s="593"/>
      <c r="S144" s="593"/>
      <c r="T144" s="593"/>
      <c r="U144" s="593"/>
      <c r="V144" s="593"/>
      <c r="W144" s="593"/>
      <c r="X144" s="593"/>
      <c r="Y144" s="593"/>
      <c r="Z144" s="593"/>
      <c r="AA144" s="593"/>
      <c r="AB144" s="593"/>
      <c r="AC144" s="593"/>
      <c r="AD144" s="593"/>
      <c r="AE144" s="593"/>
      <c r="AF144" s="593"/>
      <c r="AG144" s="593"/>
      <c r="AH144" s="593"/>
      <c r="AI144" s="593"/>
      <c r="AJ144" s="593"/>
      <c r="AK144" s="593"/>
      <c r="AL144" s="593"/>
      <c r="AM144" s="593"/>
      <c r="AN144" s="593"/>
      <c r="AO144" s="593"/>
      <c r="AP144" s="593"/>
      <c r="AQ144" s="593"/>
      <c r="AR144" s="593"/>
      <c r="AS144" s="593"/>
      <c r="AT144" s="593"/>
      <c r="AU144" s="593"/>
      <c r="AV144" s="593"/>
      <c r="AW144" s="593"/>
      <c r="AX144" s="593"/>
      <c r="AY144" s="593"/>
      <c r="AZ144" s="593"/>
      <c r="BA144" s="593"/>
      <c r="BB144" s="593"/>
      <c r="BC144" s="593"/>
      <c r="BD144" s="593"/>
      <c r="BE144" s="593"/>
      <c r="BF144" s="593"/>
      <c r="BG144" s="593"/>
      <c r="BH144" s="593"/>
      <c r="BI144" s="593"/>
      <c r="BJ144" s="593"/>
      <c r="BK144" s="593"/>
      <c r="BL144" s="593"/>
      <c r="BM144" s="593"/>
      <c r="BN144" s="593"/>
      <c r="BO144" s="593"/>
      <c r="BP144" s="593"/>
      <c r="BQ144" s="593"/>
      <c r="BR144" s="593"/>
      <c r="BS144" s="593"/>
    </row>
    <row r="145" spans="2:71" ht="15.75" x14ac:dyDescent="0.25">
      <c r="B145" s="593"/>
      <c r="C145" s="593"/>
      <c r="D145" s="593"/>
      <c r="E145" s="593"/>
      <c r="F145" s="593"/>
      <c r="G145" s="593"/>
      <c r="H145" s="593"/>
      <c r="I145" s="593"/>
      <c r="J145" s="593"/>
      <c r="K145" s="593"/>
      <c r="L145" s="593"/>
      <c r="M145" s="593"/>
      <c r="N145" s="593"/>
      <c r="O145" s="593"/>
      <c r="P145" s="593"/>
      <c r="Q145" s="593"/>
      <c r="R145" s="593"/>
      <c r="S145" s="593"/>
      <c r="T145" s="593"/>
      <c r="U145" s="593"/>
      <c r="V145" s="593"/>
      <c r="W145" s="593"/>
      <c r="X145" s="593"/>
      <c r="Y145" s="593"/>
      <c r="Z145" s="593"/>
      <c r="AA145" s="593"/>
      <c r="AB145" s="593"/>
      <c r="AC145" s="593"/>
      <c r="AD145" s="593"/>
      <c r="AE145" s="593"/>
      <c r="AF145" s="593"/>
      <c r="AG145" s="593"/>
      <c r="AH145" s="593"/>
      <c r="AI145" s="593"/>
      <c r="AJ145" s="593"/>
      <c r="AK145" s="593"/>
      <c r="AL145" s="593"/>
      <c r="AM145" s="593"/>
      <c r="AN145" s="593"/>
      <c r="AO145" s="593"/>
      <c r="AP145" s="593"/>
      <c r="AQ145" s="593"/>
      <c r="AR145" s="593"/>
      <c r="AS145" s="593"/>
      <c r="AT145" s="593"/>
      <c r="AU145" s="593"/>
      <c r="AV145" s="593"/>
      <c r="AW145" s="593"/>
      <c r="AX145" s="593"/>
      <c r="AY145" s="593"/>
      <c r="AZ145" s="593"/>
      <c r="BA145" s="593"/>
      <c r="BB145" s="593"/>
      <c r="BC145" s="593"/>
      <c r="BD145" s="593"/>
      <c r="BE145" s="593"/>
      <c r="BF145" s="593"/>
      <c r="BG145" s="593"/>
      <c r="BH145" s="593"/>
      <c r="BI145" s="593"/>
      <c r="BJ145" s="593"/>
      <c r="BK145" s="593"/>
      <c r="BL145" s="593"/>
      <c r="BM145" s="593"/>
      <c r="BN145" s="593"/>
      <c r="BO145" s="593"/>
      <c r="BP145" s="593"/>
      <c r="BQ145" s="593"/>
      <c r="BR145" s="593"/>
      <c r="BS145" s="593"/>
    </row>
    <row r="146" spans="2:71" ht="15.75" x14ac:dyDescent="0.25">
      <c r="B146" s="593"/>
      <c r="C146" s="593"/>
      <c r="D146" s="593"/>
      <c r="E146" s="593"/>
      <c r="F146" s="593"/>
      <c r="G146" s="593"/>
      <c r="H146" s="593"/>
      <c r="I146" s="593"/>
      <c r="J146" s="593"/>
      <c r="K146" s="593"/>
      <c r="L146" s="593"/>
      <c r="M146" s="593"/>
      <c r="N146" s="593"/>
      <c r="O146" s="593"/>
      <c r="P146" s="593"/>
      <c r="Q146" s="593"/>
      <c r="R146" s="593"/>
      <c r="S146" s="593"/>
      <c r="T146" s="593"/>
      <c r="U146" s="593"/>
      <c r="V146" s="593"/>
      <c r="W146" s="593"/>
      <c r="X146" s="593"/>
      <c r="Y146" s="593"/>
      <c r="Z146" s="593"/>
      <c r="AA146" s="593"/>
      <c r="AB146" s="593"/>
      <c r="AC146" s="593"/>
      <c r="AD146" s="593"/>
      <c r="AE146" s="593"/>
      <c r="AF146" s="593"/>
      <c r="AG146" s="593"/>
      <c r="AH146" s="593"/>
      <c r="AI146" s="593"/>
      <c r="AJ146" s="593"/>
      <c r="AK146" s="593"/>
      <c r="AL146" s="593"/>
      <c r="AM146" s="593"/>
      <c r="AN146" s="593"/>
      <c r="AO146" s="593"/>
      <c r="AP146" s="593"/>
      <c r="AQ146" s="593"/>
      <c r="AR146" s="593"/>
      <c r="AS146" s="593"/>
      <c r="AT146" s="593"/>
      <c r="AU146" s="593"/>
      <c r="AV146" s="593"/>
      <c r="AW146" s="593"/>
      <c r="AX146" s="593"/>
      <c r="AY146" s="593"/>
      <c r="AZ146" s="593"/>
      <c r="BA146" s="593"/>
      <c r="BB146" s="593"/>
      <c r="BC146" s="593"/>
      <c r="BD146" s="593"/>
      <c r="BE146" s="593"/>
      <c r="BF146" s="593"/>
      <c r="BG146" s="593"/>
      <c r="BH146" s="593"/>
      <c r="BI146" s="593"/>
      <c r="BJ146" s="593"/>
      <c r="BK146" s="593"/>
      <c r="BL146" s="593"/>
      <c r="BM146" s="593"/>
      <c r="BN146" s="593"/>
      <c r="BO146" s="593"/>
      <c r="BP146" s="593"/>
      <c r="BQ146" s="593"/>
      <c r="BR146" s="593"/>
      <c r="BS146" s="593"/>
    </row>
    <row r="147" spans="2:71" ht="15.75" x14ac:dyDescent="0.25">
      <c r="B147" s="593"/>
      <c r="C147" s="593"/>
      <c r="D147" s="593"/>
      <c r="E147" s="593"/>
      <c r="F147" s="593"/>
      <c r="G147" s="593"/>
      <c r="H147" s="593"/>
      <c r="I147" s="593"/>
      <c r="J147" s="593"/>
      <c r="K147" s="593"/>
      <c r="L147" s="593"/>
      <c r="M147" s="593"/>
      <c r="N147" s="593"/>
      <c r="O147" s="593"/>
      <c r="P147" s="593"/>
      <c r="Q147" s="593"/>
      <c r="R147" s="593"/>
      <c r="S147" s="593"/>
      <c r="T147" s="593"/>
      <c r="U147" s="593"/>
      <c r="V147" s="593"/>
      <c r="W147" s="593"/>
      <c r="X147" s="593"/>
      <c r="Y147" s="593"/>
      <c r="Z147" s="593"/>
      <c r="AA147" s="593"/>
      <c r="AB147" s="593"/>
      <c r="AC147" s="593"/>
      <c r="AD147" s="593"/>
      <c r="AE147" s="593"/>
      <c r="AF147" s="593"/>
      <c r="AG147" s="593"/>
      <c r="AH147" s="593"/>
      <c r="AI147" s="593"/>
      <c r="AJ147" s="593"/>
      <c r="AK147" s="593"/>
      <c r="AL147" s="593"/>
      <c r="AM147" s="593"/>
      <c r="AN147" s="593"/>
      <c r="AO147" s="593"/>
      <c r="AP147" s="593"/>
      <c r="AQ147" s="593"/>
      <c r="AR147" s="593"/>
      <c r="AS147" s="593"/>
      <c r="AT147" s="593"/>
      <c r="AU147" s="593"/>
      <c r="AV147" s="593"/>
      <c r="AW147" s="593"/>
      <c r="AX147" s="593"/>
      <c r="AY147" s="593"/>
      <c r="AZ147" s="593"/>
      <c r="BA147" s="593"/>
      <c r="BB147" s="593"/>
      <c r="BC147" s="593"/>
      <c r="BD147" s="593"/>
      <c r="BE147" s="593"/>
      <c r="BF147" s="593"/>
      <c r="BG147" s="593"/>
      <c r="BH147" s="593"/>
      <c r="BI147" s="593"/>
      <c r="BJ147" s="593"/>
      <c r="BK147" s="593"/>
      <c r="BL147" s="593"/>
      <c r="BM147" s="593"/>
      <c r="BN147" s="593"/>
      <c r="BO147" s="593"/>
      <c r="BP147" s="593"/>
      <c r="BQ147" s="593"/>
      <c r="BR147" s="593"/>
      <c r="BS147" s="593"/>
    </row>
    <row r="148" spans="2:71" ht="15.75" x14ac:dyDescent="0.25">
      <c r="B148" s="593"/>
      <c r="C148" s="593"/>
      <c r="D148" s="593"/>
      <c r="E148" s="593"/>
      <c r="F148" s="593"/>
      <c r="G148" s="593"/>
      <c r="H148" s="593"/>
      <c r="I148" s="593"/>
      <c r="J148" s="593"/>
      <c r="K148" s="593"/>
      <c r="L148" s="593"/>
      <c r="M148" s="593"/>
      <c r="N148" s="593"/>
      <c r="O148" s="593"/>
      <c r="P148" s="593"/>
      <c r="Q148" s="593"/>
      <c r="R148" s="593"/>
      <c r="S148" s="593"/>
      <c r="T148" s="593"/>
      <c r="U148" s="593"/>
      <c r="V148" s="593"/>
      <c r="W148" s="593"/>
      <c r="X148" s="593"/>
      <c r="Y148" s="593"/>
      <c r="Z148" s="593"/>
      <c r="AA148" s="593"/>
      <c r="AB148" s="593"/>
      <c r="AC148" s="593"/>
      <c r="AD148" s="593"/>
      <c r="AE148" s="593"/>
      <c r="AF148" s="593"/>
      <c r="AG148" s="593"/>
      <c r="AH148" s="593"/>
      <c r="AI148" s="593"/>
      <c r="AJ148" s="593"/>
      <c r="AK148" s="593"/>
      <c r="AL148" s="593"/>
      <c r="AM148" s="593"/>
      <c r="AN148" s="593"/>
      <c r="AO148" s="593"/>
      <c r="AP148" s="593"/>
      <c r="AQ148" s="593"/>
      <c r="AR148" s="593"/>
      <c r="AS148" s="593"/>
      <c r="AT148" s="593"/>
      <c r="AU148" s="593"/>
      <c r="AV148" s="593"/>
      <c r="AW148" s="593"/>
      <c r="AX148" s="593"/>
      <c r="AY148" s="593"/>
      <c r="AZ148" s="593"/>
      <c r="BA148" s="593"/>
      <c r="BB148" s="593"/>
      <c r="BC148" s="593"/>
      <c r="BD148" s="593"/>
      <c r="BE148" s="593"/>
      <c r="BF148" s="593"/>
      <c r="BG148" s="593"/>
      <c r="BH148" s="593"/>
      <c r="BI148" s="593"/>
      <c r="BJ148" s="593"/>
      <c r="BK148" s="593"/>
      <c r="BL148" s="593"/>
      <c r="BM148" s="593"/>
      <c r="BN148" s="593"/>
      <c r="BO148" s="593"/>
      <c r="BP148" s="593"/>
      <c r="BQ148" s="593"/>
      <c r="BR148" s="593"/>
      <c r="BS148" s="593"/>
    </row>
    <row r="149" spans="2:71" ht="15.75" x14ac:dyDescent="0.25">
      <c r="B149" s="593"/>
      <c r="C149" s="593"/>
      <c r="D149" s="593"/>
      <c r="E149" s="593"/>
      <c r="F149" s="593"/>
      <c r="G149" s="593"/>
      <c r="H149" s="593"/>
      <c r="I149" s="593"/>
      <c r="J149" s="593"/>
      <c r="K149" s="593"/>
      <c r="L149" s="593"/>
      <c r="M149" s="593"/>
      <c r="N149" s="593"/>
      <c r="O149" s="593"/>
      <c r="P149" s="593"/>
      <c r="Q149" s="593"/>
      <c r="R149" s="593"/>
      <c r="S149" s="593"/>
      <c r="T149" s="593"/>
      <c r="U149" s="593"/>
      <c r="V149" s="593"/>
      <c r="W149" s="593"/>
      <c r="X149" s="593"/>
      <c r="Y149" s="593"/>
      <c r="Z149" s="593"/>
      <c r="AA149" s="593"/>
      <c r="AB149" s="593"/>
      <c r="AC149" s="593"/>
      <c r="AD149" s="593"/>
      <c r="AE149" s="593"/>
      <c r="AF149" s="593"/>
      <c r="AG149" s="593"/>
      <c r="AH149" s="593"/>
      <c r="AI149" s="593"/>
      <c r="AJ149" s="593"/>
      <c r="AK149" s="593"/>
      <c r="AL149" s="593"/>
      <c r="AM149" s="593"/>
      <c r="AN149" s="593"/>
      <c r="AO149" s="593"/>
      <c r="AP149" s="593"/>
      <c r="AQ149" s="593"/>
      <c r="AR149" s="593"/>
      <c r="AS149" s="593"/>
      <c r="AT149" s="593"/>
      <c r="AU149" s="593"/>
      <c r="AV149" s="593"/>
      <c r="AW149" s="593"/>
      <c r="AX149" s="593"/>
      <c r="AY149" s="593"/>
      <c r="AZ149" s="593"/>
      <c r="BA149" s="593"/>
      <c r="BB149" s="593"/>
      <c r="BC149" s="593"/>
      <c r="BD149" s="593"/>
      <c r="BE149" s="593"/>
      <c r="BF149" s="593"/>
      <c r="BG149" s="593"/>
      <c r="BH149" s="593"/>
      <c r="BI149" s="593"/>
      <c r="BJ149" s="593"/>
      <c r="BK149" s="593"/>
      <c r="BL149" s="593"/>
      <c r="BM149" s="593"/>
      <c r="BN149" s="593"/>
      <c r="BO149" s="593"/>
      <c r="BP149" s="593"/>
      <c r="BQ149" s="593"/>
      <c r="BR149" s="593"/>
      <c r="BS149" s="593"/>
    </row>
    <row r="150" spans="2:71" ht="15.75" x14ac:dyDescent="0.25">
      <c r="B150" s="593"/>
      <c r="C150" s="593"/>
      <c r="D150" s="593"/>
      <c r="E150" s="593"/>
      <c r="F150" s="593"/>
      <c r="G150" s="593"/>
      <c r="H150" s="593"/>
      <c r="I150" s="593"/>
      <c r="J150" s="593"/>
      <c r="K150" s="593"/>
      <c r="L150" s="593"/>
      <c r="M150" s="593"/>
      <c r="N150" s="593"/>
      <c r="O150" s="593"/>
      <c r="P150" s="593"/>
      <c r="Q150" s="593"/>
      <c r="R150" s="593"/>
      <c r="S150" s="593"/>
      <c r="T150" s="593"/>
      <c r="U150" s="593"/>
      <c r="V150" s="593"/>
      <c r="W150" s="593"/>
      <c r="X150" s="593"/>
      <c r="Y150" s="593"/>
      <c r="Z150" s="593"/>
      <c r="AA150" s="593"/>
      <c r="AB150" s="593"/>
      <c r="AC150" s="593"/>
      <c r="AD150" s="593"/>
      <c r="AE150" s="593"/>
      <c r="AF150" s="593"/>
      <c r="AG150" s="593"/>
      <c r="AH150" s="593"/>
      <c r="AI150" s="593"/>
      <c r="AJ150" s="593"/>
      <c r="AK150" s="593"/>
      <c r="AL150" s="593"/>
      <c r="AM150" s="593"/>
      <c r="AN150" s="593"/>
      <c r="AO150" s="593"/>
      <c r="AP150" s="593"/>
      <c r="AQ150" s="593"/>
      <c r="AR150" s="593"/>
      <c r="AS150" s="593"/>
      <c r="AT150" s="593"/>
      <c r="AU150" s="593"/>
      <c r="AV150" s="593"/>
      <c r="AW150" s="593"/>
      <c r="AX150" s="593"/>
      <c r="AY150" s="593"/>
      <c r="AZ150" s="593"/>
      <c r="BA150" s="593"/>
      <c r="BB150" s="593"/>
      <c r="BC150" s="593"/>
      <c r="BD150" s="593"/>
      <c r="BE150" s="593"/>
      <c r="BF150" s="593"/>
      <c r="BG150" s="593"/>
      <c r="BH150" s="593"/>
      <c r="BI150" s="593"/>
      <c r="BJ150" s="593"/>
      <c r="BK150" s="593"/>
      <c r="BL150" s="593"/>
      <c r="BM150" s="593"/>
      <c r="BN150" s="593"/>
      <c r="BO150" s="593"/>
      <c r="BP150" s="593"/>
      <c r="BQ150" s="593"/>
      <c r="BR150" s="593"/>
      <c r="BS150" s="593"/>
    </row>
    <row r="151" spans="2:71" ht="15.75" x14ac:dyDescent="0.25">
      <c r="B151" s="593"/>
      <c r="C151" s="593"/>
      <c r="D151" s="593"/>
      <c r="E151" s="593"/>
      <c r="F151" s="593"/>
      <c r="G151" s="593"/>
      <c r="H151" s="593"/>
      <c r="I151" s="593"/>
      <c r="J151" s="593"/>
      <c r="K151" s="593"/>
      <c r="L151" s="593"/>
      <c r="M151" s="593"/>
      <c r="N151" s="593"/>
      <c r="O151" s="593"/>
      <c r="P151" s="593"/>
      <c r="Q151" s="593"/>
      <c r="R151" s="593"/>
      <c r="S151" s="593"/>
      <c r="T151" s="593"/>
      <c r="U151" s="593"/>
      <c r="V151" s="593"/>
      <c r="W151" s="593"/>
      <c r="X151" s="593"/>
      <c r="Y151" s="593"/>
      <c r="Z151" s="593"/>
      <c r="AA151" s="593"/>
      <c r="AB151" s="593"/>
      <c r="AC151" s="593"/>
      <c r="AD151" s="593"/>
      <c r="AE151" s="593"/>
      <c r="AF151" s="593"/>
      <c r="AG151" s="593"/>
      <c r="AH151" s="593"/>
      <c r="AI151" s="593"/>
      <c r="AJ151" s="593"/>
      <c r="AK151" s="593"/>
      <c r="AL151" s="593"/>
      <c r="AM151" s="593"/>
      <c r="AN151" s="593"/>
      <c r="AO151" s="593"/>
      <c r="AP151" s="593"/>
      <c r="AQ151" s="593"/>
      <c r="AR151" s="593"/>
      <c r="AS151" s="593"/>
      <c r="AT151" s="593"/>
      <c r="AU151" s="593"/>
      <c r="AV151" s="593"/>
      <c r="AW151" s="593"/>
      <c r="AX151" s="593"/>
      <c r="AY151" s="593"/>
      <c r="AZ151" s="593"/>
      <c r="BA151" s="593"/>
      <c r="BB151" s="593"/>
      <c r="BC151" s="593"/>
      <c r="BD151" s="593"/>
      <c r="BE151" s="593"/>
      <c r="BF151" s="593"/>
      <c r="BG151" s="593"/>
      <c r="BH151" s="593"/>
      <c r="BI151" s="593"/>
      <c r="BJ151" s="593"/>
      <c r="BK151" s="593"/>
      <c r="BL151" s="593"/>
      <c r="BM151" s="593"/>
      <c r="BN151" s="593"/>
      <c r="BO151" s="593"/>
      <c r="BP151" s="593"/>
      <c r="BQ151" s="593"/>
      <c r="BR151" s="593"/>
      <c r="BS151" s="593"/>
    </row>
    <row r="152" spans="2:71" ht="15.75" x14ac:dyDescent="0.25">
      <c r="B152" s="593"/>
      <c r="C152" s="593"/>
      <c r="D152" s="593"/>
      <c r="E152" s="593"/>
      <c r="F152" s="593"/>
      <c r="G152" s="593"/>
      <c r="H152" s="593"/>
      <c r="I152" s="593"/>
      <c r="J152" s="593"/>
      <c r="K152" s="593"/>
      <c r="L152" s="593"/>
      <c r="M152" s="593"/>
      <c r="N152" s="593"/>
      <c r="O152" s="593"/>
      <c r="P152" s="593"/>
      <c r="Q152" s="593"/>
      <c r="R152" s="593"/>
      <c r="S152" s="593"/>
      <c r="T152" s="593"/>
      <c r="U152" s="593"/>
      <c r="V152" s="593"/>
      <c r="W152" s="593"/>
      <c r="X152" s="593"/>
      <c r="Y152" s="593"/>
      <c r="Z152" s="593"/>
      <c r="AA152" s="593"/>
      <c r="AB152" s="593"/>
      <c r="AC152" s="593"/>
      <c r="AD152" s="593"/>
      <c r="AE152" s="593"/>
      <c r="AF152" s="593"/>
      <c r="AG152" s="593"/>
      <c r="AH152" s="593"/>
      <c r="AI152" s="593"/>
      <c r="AJ152" s="593"/>
      <c r="AK152" s="593"/>
      <c r="AL152" s="593"/>
      <c r="AM152" s="593"/>
      <c r="AN152" s="593"/>
      <c r="AO152" s="593"/>
      <c r="AP152" s="593"/>
      <c r="AQ152" s="593"/>
      <c r="AR152" s="593"/>
      <c r="AS152" s="593"/>
      <c r="AT152" s="593"/>
      <c r="AU152" s="593"/>
      <c r="AV152" s="593"/>
      <c r="AW152" s="593"/>
      <c r="AX152" s="593"/>
      <c r="AY152" s="593"/>
      <c r="AZ152" s="593"/>
      <c r="BA152" s="593"/>
      <c r="BB152" s="593"/>
      <c r="BC152" s="593"/>
      <c r="BD152" s="593"/>
      <c r="BE152" s="593"/>
      <c r="BF152" s="593"/>
      <c r="BG152" s="593"/>
      <c r="BH152" s="593"/>
      <c r="BI152" s="593"/>
      <c r="BJ152" s="593"/>
      <c r="BK152" s="593"/>
      <c r="BL152" s="593"/>
      <c r="BM152" s="593"/>
      <c r="BN152" s="593"/>
      <c r="BO152" s="593"/>
      <c r="BP152" s="593"/>
      <c r="BQ152" s="593"/>
      <c r="BR152" s="593"/>
      <c r="BS152" s="593"/>
    </row>
    <row r="153" spans="2:71" ht="15.75" x14ac:dyDescent="0.25">
      <c r="B153" s="593"/>
      <c r="C153" s="593"/>
      <c r="D153" s="593"/>
      <c r="E153" s="593"/>
      <c r="F153" s="593"/>
      <c r="G153" s="593"/>
      <c r="H153" s="593"/>
      <c r="I153" s="593"/>
      <c r="J153" s="593"/>
      <c r="K153" s="593"/>
      <c r="L153" s="593"/>
      <c r="M153" s="593"/>
      <c r="N153" s="593"/>
      <c r="O153" s="593"/>
      <c r="P153" s="593"/>
      <c r="Q153" s="593"/>
      <c r="R153" s="593"/>
      <c r="S153" s="593"/>
      <c r="T153" s="593"/>
      <c r="U153" s="593"/>
      <c r="V153" s="593"/>
      <c r="W153" s="593"/>
      <c r="X153" s="593"/>
      <c r="Y153" s="593"/>
      <c r="Z153" s="593"/>
      <c r="AA153" s="593"/>
      <c r="AB153" s="593"/>
      <c r="AC153" s="593"/>
      <c r="AD153" s="593"/>
      <c r="AE153" s="593"/>
      <c r="AF153" s="593"/>
      <c r="AG153" s="593"/>
      <c r="AH153" s="593"/>
      <c r="AI153" s="593"/>
      <c r="AJ153" s="593"/>
      <c r="AK153" s="593"/>
      <c r="AL153" s="593"/>
      <c r="AM153" s="593"/>
      <c r="AN153" s="593"/>
      <c r="AO153" s="593"/>
      <c r="AP153" s="593"/>
      <c r="AQ153" s="593"/>
      <c r="AR153" s="593"/>
      <c r="AS153" s="593"/>
      <c r="AT153" s="593"/>
      <c r="AU153" s="593"/>
      <c r="AV153" s="593"/>
      <c r="AW153" s="593"/>
      <c r="AX153" s="593"/>
      <c r="AY153" s="593"/>
      <c r="AZ153" s="593"/>
      <c r="BA153" s="593"/>
      <c r="BB153" s="593"/>
      <c r="BC153" s="593"/>
      <c r="BD153" s="593"/>
      <c r="BE153" s="593"/>
      <c r="BF153" s="593"/>
      <c r="BG153" s="593"/>
      <c r="BH153" s="593"/>
      <c r="BI153" s="593"/>
      <c r="BJ153" s="593"/>
      <c r="BK153" s="593"/>
      <c r="BL153" s="593"/>
      <c r="BM153" s="593"/>
      <c r="BN153" s="593"/>
      <c r="BO153" s="593"/>
      <c r="BP153" s="593"/>
      <c r="BQ153" s="593"/>
      <c r="BR153" s="593"/>
      <c r="BS153" s="593"/>
    </row>
    <row r="154" spans="2:71" ht="15.75" x14ac:dyDescent="0.25">
      <c r="B154" s="593"/>
      <c r="C154" s="593"/>
      <c r="D154" s="593"/>
      <c r="E154" s="593"/>
      <c r="F154" s="593"/>
      <c r="G154" s="593"/>
      <c r="H154" s="593"/>
      <c r="I154" s="593"/>
      <c r="J154" s="593"/>
      <c r="K154" s="593"/>
      <c r="L154" s="593"/>
      <c r="M154" s="593"/>
      <c r="N154" s="593"/>
      <c r="O154" s="593"/>
      <c r="P154" s="593"/>
      <c r="Q154" s="593"/>
      <c r="R154" s="593"/>
      <c r="S154" s="593"/>
      <c r="T154" s="593"/>
      <c r="U154" s="593"/>
      <c r="V154" s="593"/>
      <c r="W154" s="593"/>
      <c r="X154" s="593"/>
      <c r="Y154" s="593"/>
      <c r="Z154" s="593"/>
      <c r="AA154" s="593"/>
      <c r="AB154" s="593"/>
      <c r="AC154" s="593"/>
      <c r="AD154" s="593"/>
      <c r="AE154" s="593"/>
      <c r="AF154" s="593"/>
      <c r="AG154" s="593"/>
      <c r="AH154" s="593"/>
      <c r="AI154" s="593"/>
      <c r="AJ154" s="593"/>
      <c r="AK154" s="593"/>
      <c r="AL154" s="593"/>
      <c r="AM154" s="593"/>
      <c r="AN154" s="593"/>
      <c r="AO154" s="593"/>
      <c r="AP154" s="593"/>
      <c r="AQ154" s="593"/>
      <c r="AR154" s="593"/>
      <c r="AS154" s="593"/>
      <c r="AT154" s="593"/>
      <c r="AU154" s="593"/>
      <c r="AV154" s="593"/>
      <c r="AW154" s="593"/>
      <c r="AX154" s="593"/>
      <c r="AY154" s="593"/>
      <c r="AZ154" s="593"/>
      <c r="BA154" s="593"/>
      <c r="BB154" s="593"/>
      <c r="BC154" s="593"/>
      <c r="BD154" s="593"/>
      <c r="BE154" s="593"/>
      <c r="BF154" s="593"/>
      <c r="BG154" s="593"/>
      <c r="BH154" s="593"/>
      <c r="BI154" s="593"/>
      <c r="BJ154" s="593"/>
      <c r="BK154" s="593"/>
      <c r="BL154" s="593"/>
      <c r="BM154" s="593"/>
      <c r="BN154" s="593"/>
      <c r="BO154" s="593"/>
      <c r="BP154" s="593"/>
      <c r="BQ154" s="593"/>
      <c r="BR154" s="593"/>
      <c r="BS154" s="593"/>
    </row>
    <row r="155" spans="2:71" ht="15.75" x14ac:dyDescent="0.25">
      <c r="B155" s="593"/>
      <c r="C155" s="593"/>
      <c r="D155" s="593"/>
      <c r="E155" s="593"/>
      <c r="F155" s="593"/>
      <c r="G155" s="593"/>
      <c r="H155" s="593"/>
      <c r="I155" s="593"/>
      <c r="J155" s="593"/>
      <c r="K155" s="593"/>
      <c r="L155" s="593"/>
      <c r="M155" s="593"/>
      <c r="N155" s="593"/>
      <c r="O155" s="593"/>
      <c r="P155" s="593"/>
      <c r="Q155" s="593"/>
      <c r="R155" s="593"/>
      <c r="S155" s="593"/>
      <c r="T155" s="593"/>
      <c r="U155" s="593"/>
      <c r="V155" s="593"/>
      <c r="W155" s="593"/>
      <c r="X155" s="593"/>
      <c r="Y155" s="593"/>
      <c r="Z155" s="593"/>
      <c r="AA155" s="593"/>
      <c r="AB155" s="593"/>
      <c r="AC155" s="593"/>
      <c r="AD155" s="593"/>
      <c r="AE155" s="593"/>
      <c r="AF155" s="593"/>
      <c r="AG155" s="593"/>
      <c r="AH155" s="593"/>
      <c r="AI155" s="593"/>
      <c r="AJ155" s="593"/>
      <c r="AK155" s="593"/>
      <c r="AL155" s="593"/>
      <c r="AM155" s="593"/>
      <c r="AN155" s="593"/>
      <c r="AO155" s="593"/>
      <c r="AP155" s="593"/>
      <c r="AQ155" s="593"/>
      <c r="AR155" s="593"/>
      <c r="AS155" s="593"/>
      <c r="AT155" s="593"/>
      <c r="AU155" s="593"/>
      <c r="AV155" s="593"/>
      <c r="AW155" s="593"/>
      <c r="AX155" s="593"/>
      <c r="AY155" s="593"/>
      <c r="AZ155" s="593"/>
      <c r="BA155" s="593"/>
      <c r="BB155" s="593"/>
      <c r="BC155" s="593"/>
      <c r="BD155" s="593"/>
      <c r="BE155" s="593"/>
      <c r="BF155" s="593"/>
      <c r="BG155" s="593"/>
      <c r="BH155" s="593"/>
      <c r="BI155" s="593"/>
      <c r="BJ155" s="593"/>
      <c r="BK155" s="593"/>
      <c r="BL155" s="593"/>
      <c r="BM155" s="593"/>
      <c r="BN155" s="593"/>
      <c r="BO155" s="593"/>
      <c r="BP155" s="593"/>
      <c r="BQ155" s="593"/>
      <c r="BR155" s="593"/>
      <c r="BS155" s="593"/>
    </row>
    <row r="156" spans="2:71" ht="15.75" x14ac:dyDescent="0.25">
      <c r="B156" s="593"/>
      <c r="C156" s="593"/>
      <c r="D156" s="593"/>
      <c r="E156" s="593"/>
      <c r="F156" s="593"/>
      <c r="G156" s="593"/>
      <c r="H156" s="593"/>
      <c r="I156" s="593"/>
      <c r="J156" s="593"/>
      <c r="K156" s="593"/>
      <c r="L156" s="593"/>
      <c r="M156" s="593"/>
      <c r="N156" s="593"/>
      <c r="O156" s="593"/>
      <c r="P156" s="593"/>
      <c r="Q156" s="593"/>
      <c r="R156" s="593"/>
      <c r="S156" s="593"/>
      <c r="T156" s="593"/>
      <c r="U156" s="593"/>
      <c r="V156" s="593"/>
      <c r="W156" s="593"/>
      <c r="X156" s="593"/>
      <c r="Y156" s="593"/>
      <c r="Z156" s="593"/>
      <c r="AA156" s="593"/>
      <c r="AB156" s="593"/>
      <c r="AC156" s="593"/>
      <c r="AD156" s="593"/>
      <c r="AE156" s="593"/>
      <c r="AF156" s="593"/>
      <c r="AG156" s="593"/>
      <c r="AH156" s="593"/>
      <c r="AI156" s="593"/>
      <c r="AJ156" s="593"/>
      <c r="AK156" s="593"/>
      <c r="AL156" s="593"/>
      <c r="AM156" s="593"/>
      <c r="AN156" s="593"/>
      <c r="AO156" s="593"/>
      <c r="AP156" s="593"/>
      <c r="AQ156" s="593"/>
      <c r="AR156" s="593"/>
      <c r="AS156" s="593"/>
      <c r="AT156" s="593"/>
      <c r="AU156" s="593"/>
      <c r="AV156" s="593"/>
      <c r="AW156" s="593"/>
      <c r="AX156" s="593"/>
      <c r="AY156" s="593"/>
      <c r="AZ156" s="593"/>
      <c r="BA156" s="593"/>
      <c r="BB156" s="593"/>
      <c r="BC156" s="593"/>
      <c r="BD156" s="593"/>
      <c r="BE156" s="593"/>
      <c r="BF156" s="593"/>
      <c r="BG156" s="593"/>
      <c r="BH156" s="593"/>
      <c r="BI156" s="593"/>
      <c r="BJ156" s="593"/>
      <c r="BK156" s="593"/>
      <c r="BL156" s="593"/>
      <c r="BM156" s="593"/>
      <c r="BN156" s="593"/>
      <c r="BO156" s="593"/>
      <c r="BP156" s="593"/>
      <c r="BQ156" s="593"/>
      <c r="BR156" s="593"/>
      <c r="BS156" s="593"/>
    </row>
    <row r="157" spans="2:71" ht="15.75" x14ac:dyDescent="0.25">
      <c r="B157" s="593"/>
      <c r="C157" s="593"/>
      <c r="D157" s="593"/>
      <c r="E157" s="593"/>
      <c r="F157" s="593"/>
      <c r="G157" s="593"/>
      <c r="H157" s="593"/>
      <c r="I157" s="593"/>
      <c r="J157" s="593"/>
      <c r="K157" s="593"/>
      <c r="L157" s="593"/>
      <c r="M157" s="593"/>
      <c r="N157" s="593"/>
      <c r="O157" s="593"/>
      <c r="P157" s="593"/>
      <c r="Q157" s="593"/>
      <c r="R157" s="593"/>
      <c r="S157" s="593"/>
      <c r="T157" s="593"/>
      <c r="U157" s="593"/>
      <c r="V157" s="593"/>
      <c r="W157" s="593"/>
      <c r="X157" s="593"/>
      <c r="Y157" s="593"/>
      <c r="Z157" s="593"/>
      <c r="AA157" s="593"/>
      <c r="AB157" s="593"/>
      <c r="AC157" s="593"/>
      <c r="AD157" s="593"/>
      <c r="AE157" s="593"/>
      <c r="AF157" s="593"/>
      <c r="AG157" s="593"/>
      <c r="AH157" s="593"/>
      <c r="AI157" s="593"/>
      <c r="AJ157" s="593"/>
      <c r="AK157" s="593"/>
      <c r="AL157" s="593"/>
      <c r="AM157" s="593"/>
      <c r="AN157" s="593"/>
      <c r="AO157" s="593"/>
      <c r="AP157" s="593"/>
      <c r="AQ157" s="593"/>
      <c r="AR157" s="593"/>
      <c r="AS157" s="593"/>
      <c r="AT157" s="593"/>
      <c r="AU157" s="593"/>
      <c r="AV157" s="593"/>
      <c r="AW157" s="593"/>
      <c r="AX157" s="593"/>
      <c r="AY157" s="593"/>
      <c r="AZ157" s="593"/>
      <c r="BA157" s="593"/>
      <c r="BB157" s="593"/>
      <c r="BC157" s="593"/>
      <c r="BD157" s="593"/>
      <c r="BE157" s="593"/>
      <c r="BF157" s="593"/>
      <c r="BG157" s="593"/>
      <c r="BH157" s="593"/>
      <c r="BI157" s="593"/>
      <c r="BJ157" s="593"/>
      <c r="BK157" s="593"/>
      <c r="BL157" s="593"/>
      <c r="BM157" s="593"/>
      <c r="BN157" s="593"/>
      <c r="BO157" s="593"/>
      <c r="BP157" s="593"/>
      <c r="BQ157" s="593"/>
      <c r="BR157" s="593"/>
      <c r="BS157" s="593"/>
    </row>
    <row r="158" spans="2:71" ht="15.75" x14ac:dyDescent="0.25">
      <c r="B158" s="593"/>
      <c r="C158" s="593"/>
      <c r="D158" s="593"/>
      <c r="E158" s="593"/>
      <c r="F158" s="593"/>
      <c r="G158" s="593"/>
      <c r="H158" s="593"/>
      <c r="I158" s="593"/>
      <c r="J158" s="593"/>
      <c r="K158" s="593"/>
      <c r="L158" s="593"/>
      <c r="M158" s="593"/>
      <c r="N158" s="593"/>
      <c r="O158" s="593"/>
      <c r="P158" s="593"/>
      <c r="Q158" s="593"/>
      <c r="R158" s="593"/>
      <c r="S158" s="593"/>
      <c r="T158" s="593"/>
      <c r="U158" s="593"/>
      <c r="V158" s="593"/>
      <c r="W158" s="593"/>
      <c r="X158" s="593"/>
      <c r="Y158" s="593"/>
      <c r="Z158" s="593"/>
      <c r="AA158" s="593"/>
      <c r="AB158" s="593"/>
      <c r="AC158" s="593"/>
      <c r="AD158" s="593"/>
      <c r="AE158" s="593"/>
      <c r="AF158" s="593"/>
      <c r="AG158" s="593"/>
      <c r="AH158" s="593"/>
      <c r="AI158" s="593"/>
      <c r="AJ158" s="593"/>
      <c r="AK158" s="593"/>
      <c r="AL158" s="593"/>
      <c r="AM158" s="593"/>
      <c r="AN158" s="593"/>
      <c r="AO158" s="593"/>
      <c r="AP158" s="593"/>
      <c r="AQ158" s="593"/>
      <c r="AR158" s="593"/>
      <c r="AS158" s="593"/>
      <c r="AT158" s="593"/>
      <c r="AU158" s="593"/>
      <c r="AV158" s="593"/>
      <c r="AW158" s="593"/>
      <c r="AX158" s="593"/>
      <c r="AY158" s="593"/>
      <c r="AZ158" s="593"/>
      <c r="BA158" s="593"/>
      <c r="BB158" s="593"/>
      <c r="BC158" s="593"/>
      <c r="BD158" s="593"/>
      <c r="BE158" s="593"/>
      <c r="BF158" s="593"/>
      <c r="BG158" s="593"/>
      <c r="BH158" s="593"/>
      <c r="BI158" s="593"/>
      <c r="BJ158" s="593"/>
      <c r="BK158" s="593"/>
      <c r="BL158" s="593"/>
      <c r="BM158" s="593"/>
      <c r="BN158" s="593"/>
      <c r="BO158" s="593"/>
      <c r="BP158" s="593"/>
      <c r="BQ158" s="593"/>
      <c r="BR158" s="593"/>
      <c r="BS158" s="593"/>
    </row>
    <row r="159" spans="2:71" ht="15.75" x14ac:dyDescent="0.25">
      <c r="B159" s="593"/>
      <c r="C159" s="593"/>
      <c r="D159" s="593"/>
      <c r="E159" s="593"/>
      <c r="F159" s="593"/>
      <c r="G159" s="593"/>
      <c r="H159" s="593"/>
      <c r="I159" s="593"/>
      <c r="J159" s="593"/>
      <c r="K159" s="593"/>
      <c r="L159" s="593"/>
      <c r="M159" s="593"/>
      <c r="N159" s="593"/>
      <c r="O159" s="593"/>
      <c r="P159" s="593"/>
      <c r="Q159" s="593"/>
      <c r="R159" s="593"/>
      <c r="S159" s="593"/>
      <c r="T159" s="593"/>
      <c r="U159" s="593"/>
      <c r="V159" s="593"/>
      <c r="W159" s="593"/>
      <c r="X159" s="593"/>
      <c r="Y159" s="593"/>
      <c r="Z159" s="593"/>
      <c r="AA159" s="593"/>
      <c r="AB159" s="593"/>
      <c r="AC159" s="593"/>
      <c r="AD159" s="593"/>
      <c r="AE159" s="593"/>
      <c r="AF159" s="593"/>
      <c r="AG159" s="593"/>
      <c r="AH159" s="593"/>
      <c r="AI159" s="593"/>
      <c r="AJ159" s="593"/>
      <c r="AK159" s="593"/>
      <c r="AL159" s="593"/>
      <c r="AM159" s="593"/>
      <c r="AN159" s="593"/>
      <c r="AO159" s="593"/>
      <c r="AP159" s="593"/>
      <c r="AQ159" s="593"/>
      <c r="AR159" s="593"/>
      <c r="AS159" s="593"/>
      <c r="AT159" s="593"/>
      <c r="AU159" s="593"/>
      <c r="AV159" s="593"/>
      <c r="AW159" s="593"/>
      <c r="AX159" s="593"/>
      <c r="AY159" s="593"/>
      <c r="AZ159" s="593"/>
      <c r="BA159" s="593"/>
      <c r="BB159" s="593"/>
      <c r="BC159" s="593"/>
      <c r="BD159" s="593"/>
      <c r="BE159" s="593"/>
      <c r="BF159" s="593"/>
      <c r="BG159" s="593"/>
      <c r="BH159" s="593"/>
      <c r="BI159" s="593"/>
      <c r="BJ159" s="593"/>
      <c r="BK159" s="593"/>
      <c r="BL159" s="593"/>
      <c r="BM159" s="593"/>
      <c r="BN159" s="593"/>
      <c r="BO159" s="593"/>
      <c r="BP159" s="593"/>
      <c r="BQ159" s="593"/>
      <c r="BR159" s="593"/>
      <c r="BS159" s="593"/>
    </row>
    <row r="160" spans="2:71" ht="15.75" x14ac:dyDescent="0.25">
      <c r="B160" s="593"/>
      <c r="C160" s="593"/>
      <c r="D160" s="593"/>
      <c r="E160" s="593"/>
      <c r="F160" s="593"/>
      <c r="G160" s="593"/>
      <c r="H160" s="593"/>
      <c r="I160" s="593"/>
      <c r="J160" s="593"/>
      <c r="K160" s="593"/>
      <c r="L160" s="593"/>
      <c r="M160" s="593"/>
      <c r="N160" s="593"/>
      <c r="O160" s="593"/>
      <c r="P160" s="593"/>
      <c r="Q160" s="593"/>
      <c r="R160" s="593"/>
      <c r="S160" s="593"/>
      <c r="T160" s="593"/>
      <c r="U160" s="593"/>
      <c r="V160" s="593"/>
      <c r="W160" s="593"/>
      <c r="X160" s="593"/>
      <c r="Y160" s="593"/>
      <c r="Z160" s="593"/>
      <c r="AA160" s="593"/>
      <c r="AB160" s="593"/>
      <c r="AC160" s="593"/>
      <c r="AD160" s="593"/>
      <c r="AE160" s="593"/>
      <c r="AF160" s="593"/>
      <c r="AG160" s="593"/>
      <c r="AH160" s="593"/>
      <c r="AI160" s="593"/>
      <c r="AJ160" s="593"/>
      <c r="AK160" s="593"/>
      <c r="AL160" s="593"/>
      <c r="AM160" s="593"/>
      <c r="AN160" s="593"/>
      <c r="AO160" s="593"/>
      <c r="AP160" s="593"/>
      <c r="AQ160" s="593"/>
      <c r="AR160" s="593"/>
      <c r="AS160" s="593"/>
      <c r="AT160" s="593"/>
      <c r="AU160" s="593"/>
      <c r="AV160" s="593"/>
      <c r="AW160" s="593"/>
      <c r="AX160" s="593"/>
      <c r="AY160" s="593"/>
      <c r="AZ160" s="593"/>
      <c r="BA160" s="593"/>
      <c r="BB160" s="593"/>
      <c r="BC160" s="593"/>
      <c r="BD160" s="593"/>
      <c r="BE160" s="593"/>
      <c r="BF160" s="593"/>
      <c r="BG160" s="593"/>
      <c r="BH160" s="593"/>
      <c r="BI160" s="593"/>
      <c r="BJ160" s="593"/>
      <c r="BK160" s="593"/>
      <c r="BL160" s="593"/>
      <c r="BM160" s="593"/>
      <c r="BN160" s="593"/>
      <c r="BO160" s="593"/>
      <c r="BP160" s="593"/>
      <c r="BQ160" s="593"/>
      <c r="BR160" s="593"/>
      <c r="BS160" s="593"/>
    </row>
    <row r="161" spans="2:71" ht="15.75" x14ac:dyDescent="0.25">
      <c r="B161" s="593"/>
      <c r="C161" s="593"/>
      <c r="D161" s="593"/>
      <c r="E161" s="593"/>
      <c r="F161" s="593"/>
      <c r="G161" s="593"/>
      <c r="H161" s="593"/>
      <c r="I161" s="593"/>
      <c r="J161" s="593"/>
      <c r="K161" s="593"/>
      <c r="L161" s="593"/>
      <c r="M161" s="593"/>
      <c r="N161" s="593"/>
      <c r="O161" s="593"/>
      <c r="P161" s="593"/>
      <c r="Q161" s="593"/>
      <c r="R161" s="593"/>
      <c r="S161" s="593"/>
      <c r="T161" s="593"/>
      <c r="U161" s="593"/>
      <c r="V161" s="593"/>
      <c r="W161" s="593"/>
      <c r="X161" s="593"/>
      <c r="Y161" s="593"/>
      <c r="Z161" s="593"/>
      <c r="AA161" s="593"/>
      <c r="AB161" s="593"/>
      <c r="AC161" s="593"/>
      <c r="AD161" s="593"/>
      <c r="AE161" s="593"/>
      <c r="AF161" s="593"/>
      <c r="AG161" s="593"/>
      <c r="AH161" s="593"/>
      <c r="AI161" s="593"/>
      <c r="AJ161" s="593"/>
      <c r="AK161" s="593"/>
      <c r="AL161" s="593"/>
      <c r="AM161" s="593"/>
      <c r="AN161" s="593"/>
      <c r="AO161" s="593"/>
      <c r="AP161" s="593"/>
      <c r="AQ161" s="593"/>
      <c r="AR161" s="593"/>
      <c r="AS161" s="593"/>
      <c r="AT161" s="593"/>
      <c r="AU161" s="593"/>
      <c r="AV161" s="593"/>
      <c r="AW161" s="593"/>
      <c r="AX161" s="593"/>
      <c r="AY161" s="593"/>
      <c r="AZ161" s="593"/>
      <c r="BA161" s="593"/>
      <c r="BB161" s="593"/>
      <c r="BC161" s="593"/>
      <c r="BD161" s="593"/>
      <c r="BE161" s="593"/>
      <c r="BF161" s="593"/>
      <c r="BG161" s="593"/>
      <c r="BH161" s="593"/>
      <c r="BI161" s="593"/>
      <c r="BJ161" s="593"/>
      <c r="BK161" s="593"/>
      <c r="BL161" s="593"/>
      <c r="BM161" s="593"/>
      <c r="BN161" s="593"/>
      <c r="BO161" s="593"/>
      <c r="BP161" s="593"/>
      <c r="BQ161" s="593"/>
      <c r="BR161" s="593"/>
      <c r="BS161" s="593"/>
    </row>
    <row r="162" spans="2:71" ht="15.75" x14ac:dyDescent="0.25">
      <c r="B162" s="593"/>
      <c r="C162" s="593"/>
      <c r="D162" s="593"/>
      <c r="E162" s="593"/>
      <c r="F162" s="593"/>
      <c r="G162" s="593"/>
      <c r="H162" s="593"/>
      <c r="I162" s="593"/>
      <c r="J162" s="593"/>
      <c r="K162" s="593"/>
      <c r="L162" s="593"/>
      <c r="M162" s="593"/>
      <c r="N162" s="593"/>
      <c r="O162" s="593"/>
      <c r="P162" s="593"/>
      <c r="Q162" s="593"/>
      <c r="R162" s="593"/>
      <c r="S162" s="593"/>
      <c r="T162" s="593"/>
      <c r="U162" s="593"/>
      <c r="V162" s="593"/>
      <c r="W162" s="593"/>
      <c r="X162" s="593"/>
      <c r="Y162" s="593"/>
      <c r="Z162" s="593"/>
      <c r="AA162" s="593"/>
      <c r="AB162" s="593"/>
      <c r="AC162" s="593"/>
      <c r="AD162" s="593"/>
      <c r="AE162" s="593"/>
      <c r="AF162" s="593"/>
      <c r="AG162" s="593"/>
      <c r="AH162" s="593"/>
      <c r="AI162" s="593"/>
      <c r="AJ162" s="593"/>
      <c r="AK162" s="593"/>
      <c r="AL162" s="593"/>
      <c r="AM162" s="593"/>
      <c r="AN162" s="593"/>
      <c r="AO162" s="593"/>
      <c r="AP162" s="593"/>
      <c r="AQ162" s="593"/>
      <c r="AR162" s="593"/>
      <c r="AS162" s="593"/>
      <c r="AT162" s="593"/>
      <c r="AU162" s="593"/>
      <c r="AV162" s="593"/>
      <c r="AW162" s="593"/>
      <c r="AX162" s="593"/>
      <c r="AY162" s="593"/>
      <c r="AZ162" s="593"/>
      <c r="BA162" s="593"/>
      <c r="BB162" s="593"/>
      <c r="BC162" s="593"/>
      <c r="BD162" s="593"/>
      <c r="BE162" s="593"/>
      <c r="BF162" s="593"/>
      <c r="BG162" s="593"/>
      <c r="BH162" s="593"/>
      <c r="BI162" s="593"/>
      <c r="BJ162" s="593"/>
      <c r="BK162" s="593"/>
      <c r="BL162" s="593"/>
      <c r="BM162" s="593"/>
      <c r="BN162" s="593"/>
      <c r="BO162" s="593"/>
      <c r="BP162" s="593"/>
      <c r="BQ162" s="593"/>
      <c r="BR162" s="593"/>
      <c r="BS162" s="593"/>
    </row>
    <row r="163" spans="2:71" ht="15.75" x14ac:dyDescent="0.25">
      <c r="B163" s="593"/>
      <c r="C163" s="593"/>
      <c r="D163" s="593"/>
      <c r="E163" s="593"/>
      <c r="F163" s="593"/>
      <c r="G163" s="593"/>
      <c r="H163" s="593"/>
      <c r="I163" s="593"/>
      <c r="J163" s="593"/>
      <c r="K163" s="593"/>
      <c r="L163" s="593"/>
      <c r="M163" s="593"/>
      <c r="N163" s="593"/>
      <c r="O163" s="593"/>
      <c r="P163" s="593"/>
      <c r="Q163" s="593"/>
      <c r="R163" s="593"/>
      <c r="S163" s="593"/>
      <c r="T163" s="593"/>
      <c r="U163" s="593"/>
      <c r="V163" s="593"/>
      <c r="W163" s="593"/>
      <c r="X163" s="593"/>
      <c r="Y163" s="593"/>
      <c r="Z163" s="593"/>
      <c r="AA163" s="593"/>
      <c r="AB163" s="593"/>
      <c r="AC163" s="593"/>
      <c r="AD163" s="593"/>
      <c r="AE163" s="593"/>
      <c r="AF163" s="593"/>
      <c r="AG163" s="593"/>
      <c r="AH163" s="593"/>
      <c r="AI163" s="593"/>
      <c r="AJ163" s="593"/>
      <c r="AK163" s="593"/>
      <c r="AL163" s="593"/>
      <c r="AM163" s="593"/>
      <c r="AN163" s="593"/>
      <c r="AO163" s="593"/>
      <c r="AP163" s="593"/>
      <c r="AQ163" s="593"/>
      <c r="AR163" s="593"/>
      <c r="AS163" s="593"/>
      <c r="AT163" s="593"/>
      <c r="AU163" s="593"/>
      <c r="AV163" s="593"/>
      <c r="AW163" s="593"/>
      <c r="AX163" s="593"/>
      <c r="AY163" s="593"/>
      <c r="AZ163" s="593"/>
      <c r="BA163" s="593"/>
      <c r="BB163" s="593"/>
      <c r="BC163" s="593"/>
      <c r="BD163" s="593"/>
      <c r="BE163" s="593"/>
      <c r="BF163" s="593"/>
      <c r="BG163" s="593"/>
      <c r="BH163" s="593"/>
      <c r="BI163" s="593"/>
      <c r="BJ163" s="593"/>
      <c r="BK163" s="593"/>
      <c r="BL163" s="593"/>
      <c r="BM163" s="593"/>
      <c r="BN163" s="593"/>
      <c r="BO163" s="593"/>
      <c r="BP163" s="593"/>
      <c r="BQ163" s="593"/>
      <c r="BR163" s="593"/>
      <c r="BS163" s="593"/>
    </row>
    <row r="164" spans="2:71" ht="15.75" x14ac:dyDescent="0.25">
      <c r="B164" s="593"/>
      <c r="C164" s="593"/>
      <c r="D164" s="593"/>
      <c r="E164" s="593"/>
      <c r="F164" s="593"/>
      <c r="G164" s="593"/>
      <c r="H164" s="593"/>
      <c r="I164" s="593"/>
      <c r="J164" s="593"/>
      <c r="K164" s="593"/>
      <c r="L164" s="593"/>
      <c r="M164" s="593"/>
      <c r="N164" s="593"/>
      <c r="O164" s="593"/>
      <c r="P164" s="593"/>
      <c r="Q164" s="593"/>
      <c r="R164" s="593"/>
      <c r="S164" s="593"/>
      <c r="T164" s="593"/>
      <c r="U164" s="593"/>
      <c r="V164" s="593"/>
      <c r="W164" s="593"/>
      <c r="X164" s="593"/>
      <c r="Y164" s="593"/>
      <c r="Z164" s="593"/>
      <c r="AA164" s="593"/>
      <c r="AB164" s="593"/>
      <c r="AC164" s="593"/>
      <c r="AD164" s="593"/>
      <c r="AE164" s="593"/>
      <c r="AF164" s="593"/>
      <c r="AG164" s="593"/>
      <c r="AH164" s="593"/>
      <c r="AI164" s="593"/>
      <c r="AJ164" s="593"/>
      <c r="AK164" s="593"/>
      <c r="AL164" s="593"/>
      <c r="AM164" s="593"/>
      <c r="AN164" s="593"/>
      <c r="AO164" s="593"/>
      <c r="AP164" s="593"/>
      <c r="AQ164" s="593"/>
      <c r="AR164" s="593"/>
      <c r="AS164" s="593"/>
      <c r="AT164" s="593"/>
      <c r="AU164" s="593"/>
      <c r="AV164" s="593"/>
      <c r="AW164" s="593"/>
      <c r="AX164" s="593"/>
      <c r="AY164" s="593"/>
      <c r="AZ164" s="593"/>
      <c r="BA164" s="593"/>
      <c r="BB164" s="593"/>
      <c r="BC164" s="593"/>
      <c r="BD164" s="593"/>
      <c r="BE164" s="593"/>
      <c r="BF164" s="593"/>
      <c r="BG164" s="593"/>
      <c r="BH164" s="593"/>
      <c r="BI164" s="593"/>
      <c r="BJ164" s="593"/>
      <c r="BK164" s="593"/>
      <c r="BL164" s="593"/>
      <c r="BM164" s="593"/>
      <c r="BN164" s="593"/>
      <c r="BO164" s="593"/>
      <c r="BP164" s="593"/>
      <c r="BQ164" s="593"/>
      <c r="BR164" s="593"/>
      <c r="BS164" s="593"/>
    </row>
    <row r="165" spans="2:71" ht="15.75" x14ac:dyDescent="0.25">
      <c r="B165" s="593"/>
      <c r="C165" s="593"/>
      <c r="D165" s="593"/>
      <c r="E165" s="593"/>
      <c r="F165" s="593"/>
      <c r="G165" s="593"/>
      <c r="H165" s="593"/>
      <c r="I165" s="593"/>
      <c r="J165" s="593"/>
      <c r="K165" s="593"/>
      <c r="L165" s="593"/>
      <c r="M165" s="593"/>
      <c r="N165" s="593"/>
      <c r="O165" s="593"/>
      <c r="P165" s="593"/>
      <c r="Q165" s="593"/>
      <c r="R165" s="593"/>
      <c r="S165" s="593"/>
      <c r="T165" s="593"/>
      <c r="U165" s="593"/>
      <c r="V165" s="593"/>
      <c r="W165" s="593"/>
      <c r="X165" s="593"/>
      <c r="Y165" s="593"/>
      <c r="Z165" s="593"/>
      <c r="AA165" s="593"/>
      <c r="AB165" s="593"/>
      <c r="AC165" s="593"/>
      <c r="AD165" s="593"/>
      <c r="AE165" s="593"/>
      <c r="AF165" s="593"/>
      <c r="AG165" s="593"/>
      <c r="AH165" s="593"/>
      <c r="AI165" s="593"/>
      <c r="AJ165" s="593"/>
      <c r="AK165" s="593"/>
      <c r="AL165" s="593"/>
      <c r="AM165" s="593"/>
      <c r="AN165" s="593"/>
      <c r="AO165" s="593"/>
      <c r="AP165" s="593"/>
      <c r="AQ165" s="593"/>
      <c r="AR165" s="593"/>
      <c r="AS165" s="593"/>
      <c r="AT165" s="593"/>
      <c r="AU165" s="593"/>
      <c r="AV165" s="593"/>
      <c r="AW165" s="593"/>
      <c r="AX165" s="593"/>
      <c r="AY165" s="593"/>
      <c r="AZ165" s="593"/>
      <c r="BA165" s="593"/>
      <c r="BB165" s="593"/>
      <c r="BC165" s="593"/>
      <c r="BD165" s="593"/>
      <c r="BE165" s="593"/>
      <c r="BF165" s="593"/>
      <c r="BG165" s="593"/>
      <c r="BH165" s="593"/>
      <c r="BI165" s="593"/>
      <c r="BJ165" s="593"/>
      <c r="BK165" s="593"/>
      <c r="BL165" s="593"/>
      <c r="BM165" s="593"/>
      <c r="BN165" s="593"/>
      <c r="BO165" s="593"/>
      <c r="BP165" s="593"/>
      <c r="BQ165" s="593"/>
      <c r="BR165" s="593"/>
      <c r="BS165" s="593"/>
    </row>
    <row r="166" spans="2:71" ht="15.75" x14ac:dyDescent="0.25">
      <c r="B166" s="593"/>
      <c r="C166" s="593"/>
      <c r="D166" s="593"/>
      <c r="E166" s="593"/>
      <c r="F166" s="593"/>
      <c r="G166" s="593"/>
      <c r="H166" s="593"/>
      <c r="I166" s="593"/>
      <c r="J166" s="593"/>
      <c r="K166" s="593"/>
      <c r="L166" s="593"/>
      <c r="M166" s="593"/>
      <c r="N166" s="593"/>
      <c r="O166" s="593"/>
      <c r="P166" s="593"/>
      <c r="Q166" s="593"/>
      <c r="R166" s="593"/>
      <c r="S166" s="593"/>
      <c r="T166" s="593"/>
      <c r="U166" s="593"/>
      <c r="V166" s="593"/>
      <c r="W166" s="593"/>
      <c r="X166" s="593"/>
      <c r="Y166" s="593"/>
      <c r="Z166" s="593"/>
      <c r="AA166" s="593"/>
      <c r="AB166" s="593"/>
      <c r="AC166" s="593"/>
      <c r="AD166" s="593"/>
      <c r="AE166" s="593"/>
      <c r="AF166" s="593"/>
      <c r="AG166" s="593"/>
      <c r="AH166" s="593"/>
      <c r="AI166" s="593"/>
      <c r="AJ166" s="593"/>
      <c r="AK166" s="593"/>
      <c r="AL166" s="593"/>
      <c r="AM166" s="593"/>
      <c r="AN166" s="593"/>
      <c r="AO166" s="593"/>
      <c r="AP166" s="593"/>
      <c r="AQ166" s="593"/>
      <c r="AR166" s="593"/>
      <c r="AS166" s="593"/>
      <c r="AT166" s="593"/>
      <c r="AU166" s="593"/>
      <c r="AV166" s="593"/>
      <c r="AW166" s="593"/>
      <c r="AX166" s="593"/>
      <c r="AY166" s="593"/>
      <c r="AZ166" s="593"/>
      <c r="BA166" s="593"/>
      <c r="BB166" s="593"/>
      <c r="BC166" s="593"/>
      <c r="BD166" s="593"/>
      <c r="BE166" s="593"/>
      <c r="BF166" s="593"/>
      <c r="BG166" s="593"/>
      <c r="BH166" s="593"/>
      <c r="BI166" s="593"/>
      <c r="BJ166" s="593"/>
      <c r="BK166" s="593"/>
      <c r="BL166" s="593"/>
      <c r="BM166" s="593"/>
      <c r="BN166" s="593"/>
      <c r="BO166" s="593"/>
      <c r="BP166" s="593"/>
      <c r="BQ166" s="593"/>
      <c r="BR166" s="593"/>
      <c r="BS166" s="593"/>
    </row>
    <row r="167" spans="2:71" ht="15.75" x14ac:dyDescent="0.25">
      <c r="B167" s="593"/>
      <c r="C167" s="593"/>
      <c r="D167" s="593"/>
      <c r="E167" s="593"/>
      <c r="F167" s="593"/>
      <c r="G167" s="593"/>
      <c r="H167" s="593"/>
      <c r="I167" s="593"/>
      <c r="J167" s="593"/>
      <c r="K167" s="593"/>
      <c r="L167" s="593"/>
      <c r="M167" s="593"/>
      <c r="N167" s="593"/>
      <c r="O167" s="593"/>
      <c r="P167" s="593"/>
      <c r="Q167" s="593"/>
      <c r="R167" s="593"/>
      <c r="S167" s="593"/>
      <c r="T167" s="593"/>
      <c r="U167" s="593"/>
      <c r="V167" s="593"/>
      <c r="W167" s="593"/>
      <c r="X167" s="593"/>
      <c r="Y167" s="593"/>
      <c r="Z167" s="593"/>
      <c r="AA167" s="593"/>
      <c r="AB167" s="593"/>
      <c r="AC167" s="593"/>
      <c r="AD167" s="593"/>
      <c r="AE167" s="593"/>
      <c r="AF167" s="593"/>
      <c r="AG167" s="593"/>
      <c r="AH167" s="593"/>
      <c r="AI167" s="593"/>
      <c r="AJ167" s="593"/>
      <c r="AK167" s="593"/>
      <c r="AL167" s="593"/>
      <c r="AM167" s="593"/>
      <c r="AN167" s="593"/>
      <c r="AO167" s="593"/>
      <c r="AP167" s="593"/>
      <c r="AQ167" s="593"/>
      <c r="AR167" s="593"/>
      <c r="AS167" s="593"/>
      <c r="AT167" s="593"/>
      <c r="AU167" s="593"/>
      <c r="AV167" s="593"/>
      <c r="AW167" s="593"/>
      <c r="AX167" s="593"/>
      <c r="AY167" s="593"/>
      <c r="AZ167" s="593"/>
      <c r="BA167" s="593"/>
      <c r="BB167" s="593"/>
      <c r="BC167" s="593"/>
      <c r="BD167" s="593"/>
      <c r="BE167" s="593"/>
      <c r="BF167" s="593"/>
      <c r="BG167" s="593"/>
      <c r="BH167" s="593"/>
      <c r="BI167" s="593"/>
      <c r="BJ167" s="593"/>
      <c r="BK167" s="593"/>
      <c r="BL167" s="593"/>
      <c r="BM167" s="593"/>
      <c r="BN167" s="593"/>
      <c r="BO167" s="593"/>
      <c r="BP167" s="593"/>
      <c r="BQ167" s="593"/>
      <c r="BR167" s="593"/>
      <c r="BS167" s="593"/>
    </row>
    <row r="168" spans="2:71" ht="15.75" x14ac:dyDescent="0.25">
      <c r="B168" s="593"/>
      <c r="C168" s="593"/>
      <c r="D168" s="593"/>
      <c r="E168" s="593"/>
      <c r="F168" s="593"/>
      <c r="G168" s="593"/>
      <c r="H168" s="593"/>
      <c r="I168" s="593"/>
      <c r="J168" s="593"/>
      <c r="K168" s="593"/>
      <c r="L168" s="593"/>
      <c r="M168" s="593"/>
      <c r="N168" s="593"/>
      <c r="O168" s="593"/>
      <c r="P168" s="593"/>
      <c r="Q168" s="593"/>
      <c r="R168" s="593"/>
      <c r="S168" s="593"/>
      <c r="T168" s="593"/>
      <c r="U168" s="593"/>
      <c r="V168" s="593"/>
      <c r="W168" s="593"/>
      <c r="X168" s="593"/>
      <c r="Y168" s="593"/>
      <c r="Z168" s="593"/>
      <c r="AA168" s="593"/>
      <c r="AB168" s="593"/>
      <c r="AC168" s="593"/>
      <c r="AD168" s="593"/>
      <c r="AE168" s="593"/>
      <c r="AF168" s="593"/>
      <c r="AG168" s="593"/>
      <c r="AH168" s="593"/>
      <c r="AI168" s="593"/>
      <c r="AJ168" s="593"/>
      <c r="AK168" s="593"/>
      <c r="AL168" s="593"/>
      <c r="AM168" s="593"/>
      <c r="AN168" s="593"/>
      <c r="AO168" s="593"/>
      <c r="AP168" s="593"/>
      <c r="AQ168" s="593"/>
      <c r="AR168" s="593"/>
      <c r="AS168" s="593"/>
      <c r="AT168" s="593"/>
      <c r="AU168" s="593"/>
      <c r="AV168" s="593"/>
      <c r="AW168" s="593"/>
      <c r="AX168" s="593"/>
      <c r="AY168" s="593"/>
      <c r="AZ168" s="593"/>
      <c r="BA168" s="593"/>
      <c r="BB168" s="593"/>
      <c r="BC168" s="593"/>
      <c r="BD168" s="593"/>
      <c r="BE168" s="593"/>
      <c r="BF168" s="593"/>
      <c r="BG168" s="593"/>
      <c r="BH168" s="593"/>
      <c r="BI168" s="593"/>
      <c r="BJ168" s="593"/>
      <c r="BK168" s="593"/>
      <c r="BL168" s="593"/>
      <c r="BM168" s="593"/>
      <c r="BN168" s="593"/>
      <c r="BO168" s="593"/>
      <c r="BP168" s="593"/>
      <c r="BQ168" s="593"/>
      <c r="BR168" s="593"/>
      <c r="BS168" s="593"/>
    </row>
    <row r="169" spans="2:71" ht="15.75" x14ac:dyDescent="0.25">
      <c r="B169" s="593"/>
      <c r="C169" s="593"/>
      <c r="D169" s="593"/>
      <c r="E169" s="593"/>
      <c r="F169" s="593"/>
      <c r="G169" s="593"/>
      <c r="H169" s="593"/>
      <c r="I169" s="593"/>
      <c r="J169" s="593"/>
      <c r="K169" s="593"/>
      <c r="L169" s="593"/>
      <c r="M169" s="593"/>
      <c r="N169" s="593"/>
      <c r="O169" s="593"/>
      <c r="P169" s="593"/>
      <c r="Q169" s="593"/>
      <c r="R169" s="593"/>
      <c r="S169" s="593"/>
      <c r="T169" s="593"/>
      <c r="U169" s="593"/>
      <c r="V169" s="593"/>
      <c r="W169" s="593"/>
      <c r="X169" s="593"/>
      <c r="Y169" s="593"/>
      <c r="Z169" s="593"/>
      <c r="AA169" s="593"/>
      <c r="AB169" s="593"/>
      <c r="AC169" s="593"/>
      <c r="AD169" s="593"/>
      <c r="AE169" s="593"/>
      <c r="AF169" s="593"/>
      <c r="AG169" s="593"/>
      <c r="AH169" s="593"/>
      <c r="AI169" s="593"/>
      <c r="AJ169" s="593"/>
      <c r="AK169" s="593"/>
      <c r="AL169" s="593"/>
      <c r="AM169" s="593"/>
      <c r="AN169" s="593"/>
      <c r="AO169" s="593"/>
      <c r="AP169" s="593"/>
      <c r="AQ169" s="593"/>
      <c r="AR169" s="593"/>
      <c r="AS169" s="593"/>
      <c r="AT169" s="593"/>
      <c r="AU169" s="593"/>
      <c r="AV169" s="593"/>
      <c r="AW169" s="593"/>
      <c r="AX169" s="593"/>
      <c r="AY169" s="593"/>
      <c r="AZ169" s="593"/>
      <c r="BA169" s="593"/>
      <c r="BB169" s="593"/>
      <c r="BC169" s="593"/>
      <c r="BD169" s="593"/>
      <c r="BE169" s="593"/>
      <c r="BF169" s="593"/>
      <c r="BG169" s="593"/>
      <c r="BH169" s="593"/>
      <c r="BI169" s="593"/>
      <c r="BJ169" s="593"/>
      <c r="BK169" s="593"/>
      <c r="BL169" s="593"/>
      <c r="BM169" s="593"/>
      <c r="BN169" s="593"/>
      <c r="BO169" s="593"/>
      <c r="BP169" s="593"/>
      <c r="BQ169" s="593"/>
      <c r="BR169" s="593"/>
      <c r="BS169" s="593"/>
    </row>
    <row r="170" spans="2:71" ht="15.75" x14ac:dyDescent="0.25">
      <c r="B170" s="593"/>
      <c r="C170" s="593"/>
      <c r="D170" s="593"/>
      <c r="E170" s="593"/>
      <c r="F170" s="593"/>
      <c r="G170" s="593"/>
      <c r="H170" s="593"/>
      <c r="I170" s="593"/>
      <c r="J170" s="593"/>
      <c r="K170" s="593"/>
      <c r="L170" s="593"/>
      <c r="M170" s="593"/>
      <c r="N170" s="593"/>
      <c r="O170" s="593"/>
      <c r="P170" s="593"/>
      <c r="Q170" s="593"/>
      <c r="R170" s="593"/>
      <c r="S170" s="593"/>
      <c r="T170" s="593"/>
      <c r="U170" s="593"/>
      <c r="V170" s="593"/>
      <c r="W170" s="593"/>
      <c r="X170" s="593"/>
      <c r="Y170" s="593"/>
      <c r="Z170" s="593"/>
      <c r="AA170" s="593"/>
      <c r="AB170" s="593"/>
      <c r="AC170" s="593"/>
      <c r="AD170" s="593"/>
      <c r="AE170" s="593"/>
      <c r="AF170" s="593"/>
      <c r="AG170" s="593"/>
      <c r="AH170" s="593"/>
      <c r="AI170" s="593"/>
      <c r="AJ170" s="593"/>
      <c r="AK170" s="593"/>
      <c r="AL170" s="593"/>
      <c r="AM170" s="593"/>
      <c r="AN170" s="593"/>
      <c r="AO170" s="593"/>
      <c r="AP170" s="593"/>
      <c r="AQ170" s="593"/>
      <c r="AR170" s="593"/>
      <c r="AS170" s="593"/>
      <c r="AT170" s="593"/>
      <c r="AU170" s="593"/>
      <c r="AV170" s="593"/>
      <c r="AW170" s="593"/>
      <c r="AX170" s="593"/>
      <c r="AY170" s="593"/>
      <c r="AZ170" s="593"/>
      <c r="BA170" s="593"/>
      <c r="BB170" s="593"/>
      <c r="BC170" s="593"/>
      <c r="BD170" s="593"/>
      <c r="BE170" s="593"/>
      <c r="BF170" s="593"/>
      <c r="BG170" s="593"/>
      <c r="BH170" s="593"/>
      <c r="BI170" s="593"/>
      <c r="BJ170" s="593"/>
      <c r="BK170" s="593"/>
      <c r="BL170" s="593"/>
      <c r="BM170" s="593"/>
      <c r="BN170" s="593"/>
      <c r="BO170" s="593"/>
      <c r="BP170" s="593"/>
      <c r="BQ170" s="593"/>
      <c r="BR170" s="593"/>
      <c r="BS170" s="593"/>
    </row>
    <row r="171" spans="2:71" ht="15.75" x14ac:dyDescent="0.25">
      <c r="B171" s="593"/>
      <c r="C171" s="593"/>
      <c r="D171" s="593"/>
      <c r="E171" s="593"/>
      <c r="F171" s="593"/>
      <c r="G171" s="593"/>
      <c r="H171" s="593"/>
      <c r="I171" s="593"/>
      <c r="J171" s="593"/>
      <c r="K171" s="593"/>
      <c r="L171" s="593"/>
      <c r="M171" s="593"/>
      <c r="N171" s="593"/>
      <c r="O171" s="593"/>
      <c r="P171" s="593"/>
      <c r="Q171" s="593"/>
      <c r="R171" s="593"/>
      <c r="S171" s="593"/>
      <c r="T171" s="593"/>
      <c r="U171" s="593"/>
      <c r="V171" s="593"/>
      <c r="W171" s="593"/>
      <c r="X171" s="593"/>
      <c r="Y171" s="593"/>
      <c r="Z171" s="593"/>
      <c r="AA171" s="593"/>
      <c r="AB171" s="593"/>
      <c r="AC171" s="593"/>
      <c r="AD171" s="593"/>
      <c r="AE171" s="593"/>
      <c r="AF171" s="593"/>
      <c r="AG171" s="593"/>
      <c r="AH171" s="593"/>
      <c r="AI171" s="593"/>
      <c r="AJ171" s="593"/>
      <c r="AK171" s="593"/>
      <c r="AL171" s="593"/>
      <c r="AM171" s="593"/>
      <c r="AN171" s="593"/>
      <c r="AO171" s="593"/>
      <c r="AP171" s="593"/>
      <c r="AQ171" s="593"/>
      <c r="AR171" s="593"/>
      <c r="AS171" s="593"/>
      <c r="AT171" s="593"/>
      <c r="AU171" s="593"/>
      <c r="AV171" s="593"/>
      <c r="AW171" s="593"/>
      <c r="AX171" s="593"/>
      <c r="AY171" s="593"/>
      <c r="AZ171" s="593"/>
      <c r="BA171" s="593"/>
      <c r="BB171" s="593"/>
      <c r="BC171" s="593"/>
      <c r="BD171" s="593"/>
      <c r="BE171" s="593"/>
      <c r="BF171" s="593"/>
      <c r="BG171" s="593"/>
      <c r="BH171" s="593"/>
      <c r="BI171" s="593"/>
      <c r="BJ171" s="593"/>
      <c r="BK171" s="593"/>
      <c r="BL171" s="593"/>
      <c r="BM171" s="593"/>
      <c r="BN171" s="593"/>
      <c r="BO171" s="593"/>
      <c r="BP171" s="593"/>
      <c r="BQ171" s="593"/>
      <c r="BR171" s="593"/>
      <c r="BS171" s="593"/>
    </row>
    <row r="172" spans="2:71" ht="15.75" x14ac:dyDescent="0.25">
      <c r="B172" s="593"/>
      <c r="C172" s="593"/>
      <c r="D172" s="593"/>
      <c r="E172" s="593"/>
      <c r="F172" s="593"/>
      <c r="G172" s="593"/>
      <c r="H172" s="593"/>
      <c r="I172" s="593"/>
      <c r="J172" s="593"/>
      <c r="K172" s="593"/>
      <c r="L172" s="593"/>
      <c r="M172" s="593"/>
      <c r="N172" s="593"/>
      <c r="O172" s="593"/>
      <c r="P172" s="593"/>
      <c r="Q172" s="593"/>
      <c r="R172" s="593"/>
      <c r="S172" s="593"/>
      <c r="T172" s="593"/>
      <c r="U172" s="593"/>
      <c r="V172" s="593"/>
      <c r="W172" s="593"/>
      <c r="X172" s="593"/>
      <c r="Y172" s="593"/>
      <c r="Z172" s="593"/>
      <c r="AA172" s="593"/>
      <c r="AB172" s="593"/>
      <c r="AC172" s="593"/>
      <c r="AD172" s="593"/>
      <c r="AE172" s="593"/>
      <c r="AF172" s="593"/>
      <c r="AG172" s="593"/>
      <c r="AH172" s="593"/>
      <c r="AI172" s="593"/>
      <c r="AJ172" s="593"/>
      <c r="AK172" s="593"/>
      <c r="AL172" s="593"/>
      <c r="AM172" s="593"/>
      <c r="AN172" s="593"/>
      <c r="AO172" s="593"/>
      <c r="AP172" s="593"/>
      <c r="AQ172" s="593"/>
      <c r="AR172" s="593"/>
      <c r="AS172" s="593"/>
      <c r="AT172" s="593"/>
      <c r="AU172" s="593"/>
      <c r="AV172" s="593"/>
      <c r="AW172" s="593"/>
      <c r="AX172" s="593"/>
      <c r="AY172" s="593"/>
      <c r="AZ172" s="593"/>
      <c r="BA172" s="593"/>
      <c r="BB172" s="593"/>
      <c r="BC172" s="593"/>
      <c r="BD172" s="593"/>
      <c r="BE172" s="593"/>
      <c r="BF172" s="593"/>
      <c r="BG172" s="593"/>
      <c r="BH172" s="593"/>
      <c r="BI172" s="593"/>
      <c r="BJ172" s="593"/>
      <c r="BK172" s="593"/>
      <c r="BL172" s="593"/>
      <c r="BM172" s="593"/>
      <c r="BN172" s="593"/>
      <c r="BO172" s="593"/>
      <c r="BP172" s="593"/>
      <c r="BQ172" s="593"/>
      <c r="BR172" s="593"/>
      <c r="BS172" s="593"/>
    </row>
    <row r="173" spans="2:71" ht="15.75" x14ac:dyDescent="0.25">
      <c r="B173" s="593"/>
      <c r="C173" s="593"/>
      <c r="D173" s="593"/>
      <c r="E173" s="593"/>
      <c r="F173" s="593"/>
      <c r="G173" s="593"/>
      <c r="H173" s="593"/>
      <c r="I173" s="593"/>
      <c r="J173" s="593"/>
      <c r="K173" s="593"/>
      <c r="L173" s="593"/>
      <c r="M173" s="593"/>
      <c r="N173" s="593"/>
      <c r="O173" s="593"/>
      <c r="P173" s="593"/>
      <c r="Q173" s="593"/>
      <c r="R173" s="593"/>
      <c r="S173" s="593"/>
      <c r="T173" s="593"/>
      <c r="U173" s="593"/>
      <c r="V173" s="593"/>
      <c r="W173" s="593"/>
      <c r="X173" s="593"/>
      <c r="Y173" s="593"/>
      <c r="Z173" s="593"/>
      <c r="AA173" s="593"/>
      <c r="AB173" s="593"/>
      <c r="AC173" s="593"/>
      <c r="AD173" s="593"/>
      <c r="AE173" s="593"/>
      <c r="AF173" s="593"/>
      <c r="AG173" s="593"/>
      <c r="AH173" s="593"/>
      <c r="AI173" s="593"/>
      <c r="AJ173" s="593"/>
      <c r="AK173" s="593"/>
      <c r="AL173" s="593"/>
      <c r="AM173" s="593"/>
      <c r="AN173" s="593"/>
      <c r="AO173" s="593"/>
      <c r="AP173" s="593"/>
      <c r="AQ173" s="593"/>
      <c r="AR173" s="593"/>
      <c r="AS173" s="593"/>
      <c r="AT173" s="593"/>
      <c r="AU173" s="593"/>
      <c r="AV173" s="593"/>
      <c r="AW173" s="593"/>
      <c r="AX173" s="593"/>
      <c r="AY173" s="593"/>
      <c r="AZ173" s="593"/>
      <c r="BA173" s="593"/>
      <c r="BB173" s="593"/>
      <c r="BC173" s="593"/>
      <c r="BD173" s="593"/>
      <c r="BE173" s="593"/>
      <c r="BF173" s="593"/>
      <c r="BG173" s="593"/>
      <c r="BH173" s="593"/>
      <c r="BI173" s="593"/>
      <c r="BJ173" s="593"/>
      <c r="BK173" s="593"/>
      <c r="BL173" s="593"/>
      <c r="BM173" s="593"/>
      <c r="BN173" s="593"/>
      <c r="BO173" s="593"/>
      <c r="BP173" s="593"/>
      <c r="BQ173" s="593"/>
      <c r="BR173" s="593"/>
      <c r="BS173" s="593"/>
    </row>
    <row r="174" spans="2:71" ht="15.75" x14ac:dyDescent="0.25">
      <c r="B174" s="593"/>
      <c r="C174" s="593"/>
      <c r="D174" s="593"/>
      <c r="E174" s="593"/>
      <c r="F174" s="593"/>
      <c r="G174" s="593"/>
      <c r="H174" s="593"/>
      <c r="I174" s="593"/>
      <c r="J174" s="593"/>
      <c r="K174" s="593"/>
      <c r="L174" s="593"/>
      <c r="M174" s="593"/>
      <c r="N174" s="593"/>
      <c r="O174" s="593"/>
      <c r="P174" s="593"/>
      <c r="Q174" s="593"/>
      <c r="R174" s="593"/>
      <c r="S174" s="593"/>
      <c r="T174" s="593"/>
      <c r="U174" s="593"/>
      <c r="V174" s="593"/>
      <c r="W174" s="593"/>
      <c r="X174" s="593"/>
      <c r="Y174" s="593"/>
      <c r="Z174" s="593"/>
      <c r="AA174" s="593"/>
      <c r="AB174" s="593"/>
      <c r="AC174" s="593"/>
      <c r="AD174" s="593"/>
      <c r="AE174" s="593"/>
      <c r="AF174" s="593"/>
      <c r="AG174" s="593"/>
      <c r="AH174" s="593"/>
      <c r="AI174" s="593"/>
      <c r="AJ174" s="593"/>
      <c r="AK174" s="593"/>
      <c r="AL174" s="593"/>
      <c r="AM174" s="593"/>
      <c r="AN174" s="593"/>
      <c r="AO174" s="593"/>
      <c r="AP174" s="593"/>
      <c r="AQ174" s="593"/>
      <c r="AR174" s="593"/>
      <c r="AS174" s="593"/>
      <c r="AT174" s="593"/>
      <c r="AU174" s="593"/>
      <c r="AV174" s="593"/>
      <c r="AW174" s="593"/>
      <c r="AX174" s="593"/>
      <c r="AY174" s="593"/>
      <c r="AZ174" s="593"/>
      <c r="BA174" s="593"/>
      <c r="BB174" s="593"/>
      <c r="BC174" s="593"/>
      <c r="BD174" s="593"/>
      <c r="BE174" s="593"/>
      <c r="BF174" s="593"/>
      <c r="BG174" s="593"/>
      <c r="BH174" s="593"/>
      <c r="BI174" s="593"/>
      <c r="BJ174" s="593"/>
      <c r="BK174" s="593"/>
      <c r="BL174" s="593"/>
      <c r="BM174" s="593"/>
      <c r="BN174" s="593"/>
      <c r="BO174" s="593"/>
      <c r="BP174" s="593"/>
      <c r="BQ174" s="593"/>
      <c r="BR174" s="593"/>
      <c r="BS174" s="593"/>
    </row>
    <row r="175" spans="2:71" ht="15.75" x14ac:dyDescent="0.25">
      <c r="B175" s="593"/>
      <c r="C175" s="593"/>
      <c r="D175" s="593"/>
      <c r="E175" s="593"/>
      <c r="F175" s="593"/>
      <c r="G175" s="593"/>
      <c r="H175" s="593"/>
      <c r="I175" s="593"/>
      <c r="J175" s="593"/>
      <c r="K175" s="593"/>
      <c r="L175" s="593"/>
      <c r="M175" s="593"/>
      <c r="N175" s="593"/>
      <c r="O175" s="593"/>
      <c r="P175" s="593"/>
      <c r="Q175" s="593"/>
      <c r="R175" s="593"/>
      <c r="S175" s="593"/>
      <c r="T175" s="593"/>
      <c r="U175" s="593"/>
      <c r="V175" s="593"/>
      <c r="W175" s="593"/>
      <c r="X175" s="593"/>
      <c r="Y175" s="593"/>
      <c r="Z175" s="593"/>
      <c r="AA175" s="593"/>
      <c r="AB175" s="593"/>
      <c r="AC175" s="593"/>
      <c r="AD175" s="593"/>
      <c r="AE175" s="593"/>
      <c r="AF175" s="593"/>
      <c r="AG175" s="593"/>
      <c r="AH175" s="593"/>
      <c r="AI175" s="593"/>
      <c r="AJ175" s="593"/>
      <c r="AK175" s="593"/>
      <c r="AL175" s="593"/>
      <c r="AM175" s="593"/>
      <c r="AN175" s="593"/>
      <c r="AO175" s="593"/>
      <c r="AP175" s="593"/>
      <c r="AQ175" s="593"/>
      <c r="AR175" s="593"/>
      <c r="AS175" s="593"/>
      <c r="AT175" s="593"/>
      <c r="AU175" s="593"/>
      <c r="AV175" s="593"/>
      <c r="AW175" s="593"/>
      <c r="AX175" s="593"/>
      <c r="AY175" s="593"/>
      <c r="AZ175" s="593"/>
      <c r="BA175" s="593"/>
      <c r="BB175" s="593"/>
      <c r="BC175" s="593"/>
      <c r="BD175" s="593"/>
      <c r="BE175" s="593"/>
      <c r="BF175" s="593"/>
      <c r="BG175" s="593"/>
      <c r="BH175" s="593"/>
      <c r="BI175" s="593"/>
      <c r="BJ175" s="593"/>
      <c r="BK175" s="593"/>
      <c r="BL175" s="593"/>
      <c r="BM175" s="593"/>
      <c r="BN175" s="593"/>
      <c r="BO175" s="593"/>
      <c r="BP175" s="593"/>
      <c r="BQ175" s="593"/>
      <c r="BR175" s="593"/>
      <c r="BS175" s="593"/>
    </row>
    <row r="176" spans="2:71" ht="15.75" x14ac:dyDescent="0.25">
      <c r="B176" s="593"/>
      <c r="C176" s="593"/>
      <c r="D176" s="593"/>
      <c r="E176" s="593"/>
      <c r="F176" s="593"/>
      <c r="G176" s="593"/>
      <c r="H176" s="593"/>
      <c r="I176" s="593"/>
      <c r="J176" s="593"/>
      <c r="K176" s="593"/>
      <c r="L176" s="593"/>
      <c r="M176" s="593"/>
      <c r="N176" s="593"/>
      <c r="O176" s="593"/>
      <c r="P176" s="593"/>
      <c r="Q176" s="593"/>
      <c r="R176" s="593"/>
      <c r="S176" s="593"/>
      <c r="T176" s="593"/>
      <c r="U176" s="593"/>
      <c r="V176" s="593"/>
      <c r="W176" s="593"/>
      <c r="X176" s="593"/>
      <c r="Y176" s="593"/>
      <c r="Z176" s="593"/>
      <c r="AA176" s="593"/>
      <c r="AB176" s="593"/>
      <c r="AC176" s="593"/>
      <c r="AD176" s="593"/>
      <c r="AE176" s="593"/>
      <c r="AF176" s="593"/>
      <c r="AG176" s="593"/>
      <c r="AH176" s="593"/>
      <c r="AI176" s="593"/>
      <c r="AJ176" s="593"/>
      <c r="AK176" s="593"/>
      <c r="AL176" s="593"/>
      <c r="AM176" s="593"/>
      <c r="AN176" s="593"/>
      <c r="AO176" s="593"/>
      <c r="AP176" s="593"/>
      <c r="AQ176" s="593"/>
      <c r="AR176" s="593"/>
      <c r="AS176" s="593"/>
      <c r="AT176" s="593"/>
      <c r="AU176" s="593"/>
      <c r="AV176" s="593"/>
      <c r="AW176" s="593"/>
      <c r="AX176" s="593"/>
      <c r="AY176" s="593"/>
      <c r="AZ176" s="593"/>
      <c r="BA176" s="593"/>
      <c r="BB176" s="593"/>
      <c r="BC176" s="593"/>
      <c r="BD176" s="593"/>
      <c r="BE176" s="593"/>
      <c r="BF176" s="593"/>
      <c r="BG176" s="593"/>
      <c r="BH176" s="593"/>
      <c r="BI176" s="593"/>
      <c r="BJ176" s="593"/>
      <c r="BK176" s="593"/>
      <c r="BL176" s="593"/>
      <c r="BM176" s="593"/>
      <c r="BN176" s="593"/>
      <c r="BO176" s="593"/>
      <c r="BP176" s="593"/>
      <c r="BQ176" s="593"/>
      <c r="BR176" s="593"/>
      <c r="BS176" s="593"/>
    </row>
    <row r="177" spans="2:71" ht="15.75" x14ac:dyDescent="0.25">
      <c r="B177" s="593"/>
      <c r="C177" s="593"/>
      <c r="D177" s="593"/>
      <c r="E177" s="593"/>
      <c r="F177" s="593"/>
      <c r="G177" s="593"/>
      <c r="H177" s="593"/>
      <c r="I177" s="593"/>
      <c r="J177" s="593"/>
      <c r="K177" s="593"/>
      <c r="L177" s="593"/>
      <c r="M177" s="593"/>
      <c r="N177" s="593"/>
      <c r="O177" s="593"/>
      <c r="P177" s="593"/>
      <c r="Q177" s="593"/>
      <c r="R177" s="593"/>
      <c r="S177" s="593"/>
      <c r="T177" s="593"/>
      <c r="U177" s="593"/>
      <c r="V177" s="593"/>
      <c r="W177" s="593"/>
      <c r="X177" s="593"/>
      <c r="Y177" s="593"/>
      <c r="Z177" s="593"/>
      <c r="AA177" s="593"/>
      <c r="AB177" s="593"/>
      <c r="AC177" s="593"/>
      <c r="AD177" s="593"/>
      <c r="AE177" s="593"/>
      <c r="AF177" s="593"/>
      <c r="AG177" s="593"/>
      <c r="AH177" s="593"/>
      <c r="AI177" s="593"/>
      <c r="AJ177" s="593"/>
      <c r="AK177" s="593"/>
      <c r="AL177" s="593"/>
      <c r="AM177" s="593"/>
      <c r="AN177" s="593"/>
      <c r="AO177" s="593"/>
      <c r="AP177" s="593"/>
      <c r="AQ177" s="593"/>
      <c r="AR177" s="593"/>
      <c r="AS177" s="593"/>
      <c r="AT177" s="593"/>
      <c r="AU177" s="593"/>
      <c r="AV177" s="593"/>
      <c r="AW177" s="593"/>
      <c r="AX177" s="593"/>
      <c r="AY177" s="593"/>
      <c r="AZ177" s="593"/>
      <c r="BA177" s="593"/>
      <c r="BB177" s="593"/>
      <c r="BC177" s="593"/>
      <c r="BD177" s="593"/>
      <c r="BE177" s="593"/>
      <c r="BF177" s="593"/>
      <c r="BG177" s="593"/>
      <c r="BH177" s="593"/>
      <c r="BI177" s="593"/>
      <c r="BJ177" s="593"/>
      <c r="BK177" s="593"/>
      <c r="BL177" s="593"/>
      <c r="BM177" s="593"/>
      <c r="BN177" s="593"/>
      <c r="BO177" s="593"/>
      <c r="BP177" s="593"/>
      <c r="BQ177" s="593"/>
      <c r="BR177" s="593"/>
      <c r="BS177" s="593"/>
    </row>
    <row r="178" spans="2:71" ht="15.75" x14ac:dyDescent="0.25">
      <c r="B178" s="593"/>
      <c r="C178" s="593"/>
      <c r="D178" s="593"/>
      <c r="E178" s="593"/>
      <c r="F178" s="593"/>
      <c r="G178" s="593"/>
      <c r="H178" s="593"/>
      <c r="I178" s="593"/>
      <c r="J178" s="593"/>
      <c r="K178" s="593"/>
      <c r="L178" s="593"/>
      <c r="M178" s="593"/>
      <c r="N178" s="593"/>
      <c r="O178" s="593"/>
      <c r="P178" s="593"/>
      <c r="Q178" s="593"/>
      <c r="R178" s="593"/>
      <c r="S178" s="593"/>
      <c r="T178" s="593"/>
      <c r="U178" s="593"/>
      <c r="V178" s="593"/>
      <c r="W178" s="593"/>
      <c r="X178" s="593"/>
      <c r="Y178" s="593"/>
      <c r="Z178" s="593"/>
      <c r="AA178" s="593"/>
      <c r="AB178" s="593"/>
      <c r="AC178" s="593"/>
      <c r="AD178" s="593"/>
      <c r="AE178" s="593"/>
      <c r="AF178" s="593"/>
      <c r="AG178" s="593"/>
      <c r="AH178" s="593"/>
      <c r="AI178" s="593"/>
      <c r="AJ178" s="593"/>
      <c r="AK178" s="593"/>
      <c r="AL178" s="593"/>
      <c r="AM178" s="593"/>
      <c r="AN178" s="593"/>
      <c r="AO178" s="593"/>
      <c r="AP178" s="593"/>
      <c r="AQ178" s="593"/>
      <c r="AR178" s="593"/>
      <c r="AS178" s="593"/>
      <c r="AT178" s="593"/>
      <c r="AU178" s="593"/>
      <c r="AV178" s="593"/>
      <c r="AW178" s="593"/>
      <c r="AX178" s="593"/>
      <c r="AY178" s="593"/>
      <c r="AZ178" s="593"/>
      <c r="BA178" s="593"/>
      <c r="BB178" s="593"/>
      <c r="BC178" s="593"/>
      <c r="BD178" s="593"/>
      <c r="BE178" s="593"/>
      <c r="BF178" s="593"/>
      <c r="BG178" s="593"/>
      <c r="BH178" s="593"/>
      <c r="BI178" s="593"/>
      <c r="BJ178" s="593"/>
      <c r="BK178" s="593"/>
      <c r="BL178" s="593"/>
      <c r="BM178" s="593"/>
      <c r="BN178" s="593"/>
      <c r="BO178" s="593"/>
      <c r="BP178" s="593"/>
      <c r="BQ178" s="593"/>
      <c r="BR178" s="593"/>
      <c r="BS178" s="593"/>
    </row>
    <row r="179" spans="2:71" ht="15.75" x14ac:dyDescent="0.25">
      <c r="B179" s="593"/>
      <c r="C179" s="593"/>
      <c r="D179" s="593"/>
      <c r="E179" s="593"/>
      <c r="F179" s="593"/>
      <c r="G179" s="593"/>
      <c r="H179" s="593"/>
      <c r="I179" s="593"/>
      <c r="J179" s="593"/>
      <c r="K179" s="593"/>
      <c r="L179" s="593"/>
      <c r="M179" s="593"/>
      <c r="N179" s="593"/>
      <c r="O179" s="593"/>
      <c r="P179" s="593"/>
      <c r="Q179" s="593"/>
      <c r="R179" s="593"/>
      <c r="S179" s="593"/>
      <c r="T179" s="593"/>
      <c r="U179" s="593"/>
      <c r="V179" s="593"/>
      <c r="W179" s="593"/>
      <c r="X179" s="593"/>
      <c r="Y179" s="593"/>
      <c r="Z179" s="593"/>
      <c r="AA179" s="593"/>
      <c r="AB179" s="593"/>
      <c r="AC179" s="593"/>
      <c r="AD179" s="593"/>
      <c r="AE179" s="593"/>
      <c r="AF179" s="593"/>
      <c r="AG179" s="593"/>
      <c r="AH179" s="593"/>
      <c r="AI179" s="593"/>
      <c r="AJ179" s="593"/>
      <c r="AK179" s="593"/>
      <c r="AL179" s="593"/>
      <c r="AM179" s="593"/>
      <c r="AN179" s="593"/>
      <c r="AO179" s="593"/>
      <c r="AP179" s="593"/>
      <c r="AQ179" s="593"/>
      <c r="AR179" s="593"/>
      <c r="AS179" s="593"/>
      <c r="AT179" s="593"/>
      <c r="AU179" s="593"/>
      <c r="AV179" s="593"/>
      <c r="AW179" s="593"/>
      <c r="AX179" s="593"/>
      <c r="AY179" s="593"/>
      <c r="AZ179" s="593"/>
      <c r="BA179" s="593"/>
      <c r="BB179" s="593"/>
      <c r="BC179" s="593"/>
      <c r="BD179" s="593"/>
      <c r="BE179" s="593"/>
      <c r="BF179" s="593"/>
      <c r="BG179" s="593"/>
      <c r="BH179" s="593"/>
      <c r="BI179" s="593"/>
      <c r="BJ179" s="593"/>
      <c r="BK179" s="593"/>
      <c r="BL179" s="593"/>
      <c r="BM179" s="593"/>
      <c r="BN179" s="593"/>
      <c r="BO179" s="593"/>
      <c r="BP179" s="593"/>
      <c r="BQ179" s="593"/>
      <c r="BR179" s="593"/>
      <c r="BS179" s="593"/>
    </row>
    <row r="180" spans="2:71" ht="15.75" x14ac:dyDescent="0.25">
      <c r="B180" s="593"/>
      <c r="C180" s="593"/>
      <c r="D180" s="593"/>
      <c r="E180" s="593"/>
      <c r="F180" s="593"/>
      <c r="G180" s="593"/>
      <c r="H180" s="593"/>
      <c r="I180" s="593"/>
      <c r="J180" s="593"/>
      <c r="K180" s="593"/>
      <c r="L180" s="593"/>
      <c r="M180" s="593"/>
      <c r="N180" s="593"/>
      <c r="O180" s="593"/>
      <c r="P180" s="593"/>
      <c r="Q180" s="593"/>
      <c r="R180" s="593"/>
      <c r="S180" s="593"/>
      <c r="T180" s="593"/>
      <c r="U180" s="593"/>
      <c r="V180" s="593"/>
      <c r="W180" s="593"/>
      <c r="X180" s="593"/>
      <c r="Y180" s="593"/>
      <c r="Z180" s="593"/>
      <c r="AA180" s="593"/>
      <c r="AB180" s="593"/>
      <c r="AC180" s="593"/>
      <c r="AD180" s="593"/>
      <c r="AE180" s="593"/>
      <c r="AF180" s="593"/>
      <c r="AG180" s="593"/>
      <c r="AH180" s="593"/>
      <c r="AI180" s="593"/>
      <c r="AJ180" s="593"/>
      <c r="AK180" s="593"/>
      <c r="AL180" s="593"/>
      <c r="AM180" s="593"/>
      <c r="AN180" s="593"/>
      <c r="AO180" s="593"/>
      <c r="AP180" s="593"/>
      <c r="AQ180" s="593"/>
      <c r="AR180" s="593"/>
      <c r="AS180" s="593"/>
      <c r="AT180" s="593"/>
      <c r="AU180" s="593"/>
      <c r="AV180" s="593"/>
      <c r="AW180" s="593"/>
      <c r="AX180" s="593"/>
      <c r="AY180" s="593"/>
      <c r="AZ180" s="593"/>
      <c r="BA180" s="593"/>
      <c r="BB180" s="593"/>
      <c r="BC180" s="593"/>
      <c r="BD180" s="593"/>
      <c r="BE180" s="593"/>
      <c r="BF180" s="593"/>
      <c r="BG180" s="593"/>
      <c r="BH180" s="593"/>
      <c r="BI180" s="593"/>
      <c r="BJ180" s="593"/>
      <c r="BK180" s="593"/>
      <c r="BL180" s="593"/>
      <c r="BM180" s="593"/>
      <c r="BN180" s="593"/>
      <c r="BO180" s="593"/>
      <c r="BP180" s="593"/>
      <c r="BQ180" s="593"/>
      <c r="BR180" s="593"/>
      <c r="BS180" s="593"/>
    </row>
    <row r="181" spans="2:71" ht="15.75" x14ac:dyDescent="0.25">
      <c r="B181" s="593"/>
      <c r="C181" s="593"/>
      <c r="D181" s="593"/>
      <c r="E181" s="593"/>
      <c r="F181" s="593"/>
      <c r="G181" s="593"/>
      <c r="H181" s="593"/>
      <c r="I181" s="593"/>
      <c r="J181" s="593"/>
      <c r="K181" s="593"/>
      <c r="L181" s="593"/>
      <c r="M181" s="593"/>
      <c r="N181" s="593"/>
      <c r="O181" s="593"/>
      <c r="P181" s="593"/>
      <c r="Q181" s="593"/>
      <c r="R181" s="593"/>
      <c r="S181" s="593"/>
      <c r="T181" s="593"/>
      <c r="U181" s="593"/>
      <c r="V181" s="593"/>
      <c r="W181" s="593"/>
      <c r="X181" s="593"/>
      <c r="Y181" s="593"/>
      <c r="Z181" s="593"/>
      <c r="AA181" s="593"/>
      <c r="AB181" s="593"/>
      <c r="AC181" s="593"/>
      <c r="AD181" s="593"/>
      <c r="AE181" s="593"/>
      <c r="AF181" s="593"/>
      <c r="AG181" s="593"/>
      <c r="AH181" s="593"/>
      <c r="AI181" s="593"/>
      <c r="AJ181" s="593"/>
      <c r="AK181" s="593"/>
      <c r="AL181" s="593"/>
      <c r="AM181" s="593"/>
      <c r="AN181" s="593"/>
      <c r="AO181" s="593"/>
      <c r="AP181" s="593"/>
      <c r="AQ181" s="593"/>
      <c r="AR181" s="593"/>
      <c r="AS181" s="593"/>
      <c r="AT181" s="593"/>
      <c r="AU181" s="593"/>
      <c r="AV181" s="593"/>
      <c r="AW181" s="593"/>
      <c r="AX181" s="593"/>
      <c r="AY181" s="593"/>
      <c r="AZ181" s="593"/>
      <c r="BA181" s="593"/>
      <c r="BB181" s="593"/>
      <c r="BC181" s="593"/>
      <c r="BD181" s="593"/>
      <c r="BE181" s="593"/>
      <c r="BF181" s="593"/>
      <c r="BG181" s="593"/>
      <c r="BH181" s="593"/>
      <c r="BI181" s="593"/>
      <c r="BJ181" s="593"/>
      <c r="BK181" s="593"/>
      <c r="BL181" s="593"/>
      <c r="BM181" s="593"/>
      <c r="BN181" s="593"/>
      <c r="BO181" s="593"/>
      <c r="BP181" s="593"/>
      <c r="BQ181" s="593"/>
      <c r="BR181" s="593"/>
      <c r="BS181" s="593"/>
    </row>
    <row r="182" spans="2:71" ht="15.75" x14ac:dyDescent="0.25">
      <c r="B182" s="593"/>
      <c r="C182" s="593"/>
      <c r="D182" s="593"/>
      <c r="E182" s="593"/>
      <c r="F182" s="593"/>
      <c r="G182" s="593"/>
      <c r="H182" s="593"/>
      <c r="I182" s="593"/>
      <c r="J182" s="593"/>
      <c r="K182" s="593"/>
      <c r="L182" s="593"/>
      <c r="M182" s="593"/>
      <c r="N182" s="593"/>
      <c r="O182" s="593"/>
      <c r="P182" s="593"/>
      <c r="Q182" s="593"/>
      <c r="R182" s="593"/>
      <c r="S182" s="593"/>
      <c r="T182" s="593"/>
      <c r="U182" s="593"/>
      <c r="V182" s="593"/>
      <c r="W182" s="593"/>
      <c r="X182" s="593"/>
      <c r="Y182" s="593"/>
      <c r="Z182" s="593"/>
      <c r="AA182" s="593"/>
      <c r="AB182" s="593"/>
      <c r="AC182" s="593"/>
      <c r="AD182" s="593"/>
      <c r="AE182" s="593"/>
      <c r="AF182" s="593"/>
      <c r="AG182" s="593"/>
      <c r="AH182" s="593"/>
      <c r="AI182" s="593"/>
      <c r="AJ182" s="593"/>
      <c r="AK182" s="593"/>
      <c r="AL182" s="593"/>
      <c r="AM182" s="593"/>
      <c r="AN182" s="593"/>
      <c r="AO182" s="593"/>
      <c r="AP182" s="593"/>
      <c r="AQ182" s="593"/>
      <c r="AR182" s="593"/>
      <c r="AS182" s="593"/>
      <c r="AT182" s="593"/>
      <c r="AU182" s="593"/>
      <c r="AV182" s="593"/>
      <c r="AW182" s="593"/>
      <c r="AX182" s="593"/>
      <c r="AY182" s="593"/>
      <c r="AZ182" s="593"/>
      <c r="BA182" s="593"/>
      <c r="BB182" s="593"/>
      <c r="BC182" s="593"/>
      <c r="BD182" s="593"/>
      <c r="BE182" s="593"/>
      <c r="BF182" s="593"/>
      <c r="BG182" s="593"/>
      <c r="BH182" s="593"/>
      <c r="BI182" s="593"/>
      <c r="BJ182" s="593"/>
      <c r="BK182" s="593"/>
      <c r="BL182" s="593"/>
      <c r="BM182" s="593"/>
      <c r="BN182" s="593"/>
      <c r="BO182" s="593"/>
      <c r="BP182" s="593"/>
      <c r="BQ182" s="593"/>
      <c r="BR182" s="593"/>
      <c r="BS182" s="593"/>
    </row>
    <row r="183" spans="2:71" ht="15.75" x14ac:dyDescent="0.25">
      <c r="B183" s="593"/>
      <c r="C183" s="593"/>
      <c r="D183" s="593"/>
      <c r="E183" s="593"/>
      <c r="F183" s="593"/>
      <c r="G183" s="593"/>
      <c r="H183" s="593"/>
      <c r="I183" s="593"/>
      <c r="J183" s="593"/>
      <c r="K183" s="593"/>
      <c r="L183" s="593"/>
      <c r="M183" s="593"/>
      <c r="N183" s="593"/>
      <c r="O183" s="593"/>
      <c r="P183" s="593"/>
      <c r="Q183" s="593"/>
      <c r="R183" s="593"/>
      <c r="S183" s="593"/>
      <c r="T183" s="593"/>
      <c r="U183" s="593"/>
      <c r="V183" s="593"/>
      <c r="W183" s="593"/>
      <c r="X183" s="593"/>
      <c r="Y183" s="593"/>
      <c r="Z183" s="593"/>
      <c r="AA183" s="593"/>
      <c r="AB183" s="593"/>
      <c r="AC183" s="593"/>
      <c r="AD183" s="593"/>
      <c r="AE183" s="593"/>
      <c r="AF183" s="593"/>
      <c r="AG183" s="593"/>
      <c r="AH183" s="593"/>
      <c r="AI183" s="593"/>
      <c r="AJ183" s="593"/>
      <c r="AK183" s="593"/>
      <c r="AL183" s="593"/>
      <c r="AM183" s="593"/>
      <c r="AN183" s="593"/>
      <c r="AO183" s="593"/>
      <c r="AP183" s="593"/>
      <c r="AQ183" s="593"/>
      <c r="AR183" s="593"/>
      <c r="AS183" s="593"/>
      <c r="AT183" s="593"/>
      <c r="AU183" s="593"/>
      <c r="AV183" s="593"/>
      <c r="AW183" s="593"/>
      <c r="AX183" s="593"/>
      <c r="AY183" s="593"/>
      <c r="AZ183" s="593"/>
      <c r="BA183" s="593"/>
      <c r="BB183" s="593"/>
      <c r="BC183" s="593"/>
      <c r="BD183" s="593"/>
      <c r="BE183" s="593"/>
      <c r="BF183" s="593"/>
      <c r="BG183" s="593"/>
      <c r="BH183" s="593"/>
      <c r="BI183" s="593"/>
      <c r="BJ183" s="593"/>
      <c r="BK183" s="593"/>
      <c r="BL183" s="593"/>
      <c r="BM183" s="593"/>
      <c r="BN183" s="593"/>
      <c r="BO183" s="593"/>
      <c r="BP183" s="593"/>
      <c r="BQ183" s="593"/>
      <c r="BR183" s="593"/>
      <c r="BS183" s="593"/>
    </row>
    <row r="184" spans="2:71" ht="15.75" x14ac:dyDescent="0.25">
      <c r="B184" s="593"/>
      <c r="C184" s="593"/>
      <c r="D184" s="593"/>
      <c r="E184" s="593"/>
      <c r="F184" s="593"/>
      <c r="G184" s="593"/>
      <c r="H184" s="593"/>
      <c r="I184" s="593"/>
      <c r="J184" s="593"/>
      <c r="K184" s="593"/>
      <c r="L184" s="593"/>
      <c r="M184" s="593"/>
      <c r="N184" s="593"/>
      <c r="O184" s="593"/>
      <c r="P184" s="593"/>
      <c r="Q184" s="593"/>
      <c r="R184" s="593"/>
      <c r="S184" s="593"/>
      <c r="T184" s="593"/>
      <c r="U184" s="593"/>
      <c r="V184" s="593"/>
      <c r="W184" s="593"/>
      <c r="X184" s="593"/>
      <c r="Y184" s="593"/>
      <c r="Z184" s="593"/>
      <c r="AA184" s="593"/>
      <c r="AB184" s="593"/>
      <c r="AC184" s="593"/>
      <c r="AD184" s="593"/>
      <c r="AE184" s="593"/>
      <c r="AF184" s="593"/>
      <c r="AG184" s="593"/>
      <c r="AH184" s="593"/>
      <c r="AI184" s="593"/>
      <c r="AJ184" s="593"/>
      <c r="AK184" s="593"/>
      <c r="AL184" s="593"/>
      <c r="AM184" s="593"/>
      <c r="AN184" s="593"/>
      <c r="AO184" s="593"/>
      <c r="AP184" s="593"/>
      <c r="AQ184" s="593"/>
      <c r="AR184" s="593"/>
      <c r="AS184" s="593"/>
      <c r="AT184" s="593"/>
      <c r="AU184" s="593"/>
      <c r="AV184" s="593"/>
      <c r="AW184" s="593"/>
      <c r="AX184" s="593"/>
      <c r="AY184" s="593"/>
      <c r="AZ184" s="593"/>
      <c r="BA184" s="593"/>
      <c r="BB184" s="593"/>
      <c r="BC184" s="593"/>
      <c r="BD184" s="593"/>
      <c r="BE184" s="593"/>
      <c r="BF184" s="593"/>
      <c r="BG184" s="593"/>
      <c r="BH184" s="593"/>
      <c r="BI184" s="593"/>
      <c r="BJ184" s="593"/>
      <c r="BK184" s="593"/>
      <c r="BL184" s="593"/>
      <c r="BM184" s="593"/>
      <c r="BN184" s="593"/>
      <c r="BO184" s="593"/>
      <c r="BP184" s="593"/>
      <c r="BQ184" s="593"/>
      <c r="BR184" s="593"/>
      <c r="BS184" s="593"/>
    </row>
  </sheetData>
  <mergeCells count="25">
    <mergeCell ref="I1:K1"/>
    <mergeCell ref="B4:K4"/>
    <mergeCell ref="J6:K6"/>
    <mergeCell ref="B7:B9"/>
    <mergeCell ref="D7:K7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B32:B34"/>
    <mergeCell ref="D32:K32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</mergeCells>
  <pageMargins left="0.7" right="0.7" top="0.75" bottom="0.75" header="0.3" footer="0.3"/>
  <pageSetup paperSize="9" scale="5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Z184"/>
  <sheetViews>
    <sheetView topLeftCell="A22" workbookViewId="0">
      <selection activeCell="J33" sqref="J33"/>
    </sheetView>
  </sheetViews>
  <sheetFormatPr defaultRowHeight="12.75" x14ac:dyDescent="0.2"/>
  <cols>
    <col min="1" max="1" width="11.28515625" style="594" customWidth="1"/>
    <col min="2" max="2" width="68.42578125" style="594" customWidth="1"/>
    <col min="3" max="3" width="19.42578125" style="594" customWidth="1"/>
    <col min="4" max="11" width="17.42578125" style="594" customWidth="1"/>
    <col min="12" max="23" width="9.140625" style="594" customWidth="1"/>
    <col min="24" max="24" width="1.140625" style="594" customWidth="1"/>
    <col min="25" max="36" width="9.140625" style="594" customWidth="1"/>
    <col min="37" max="37" width="1.85546875" style="594" customWidth="1"/>
    <col min="38" max="54" width="9.140625" style="594" customWidth="1"/>
    <col min="55" max="55" width="0.140625" style="594" customWidth="1"/>
    <col min="56" max="65" width="9.140625" style="594" customWidth="1"/>
    <col min="66" max="66" width="12.140625" style="594" customWidth="1"/>
    <col min="67" max="67" width="12.28515625" style="594" customWidth="1"/>
    <col min="68" max="68" width="11.5703125" style="594" customWidth="1"/>
    <col min="69" max="238" width="9.140625" style="594"/>
    <col min="239" max="239" width="68.42578125" style="594" customWidth="1"/>
    <col min="240" max="243" width="0" style="594" hidden="1" customWidth="1"/>
    <col min="244" max="244" width="12.85546875" style="594" customWidth="1"/>
    <col min="245" max="245" width="12.5703125" style="594" customWidth="1"/>
    <col min="246" max="246" width="11.140625" style="594" customWidth="1"/>
    <col min="247" max="247" width="11.5703125" style="594" customWidth="1"/>
    <col min="248" max="249" width="0" style="594" hidden="1" customWidth="1"/>
    <col min="250" max="252" width="11.140625" style="594" customWidth="1"/>
    <col min="253" max="253" width="11.42578125" style="594" customWidth="1"/>
    <col min="254" max="255" width="0" style="594" hidden="1" customWidth="1"/>
    <col min="256" max="256" width="10.5703125" style="594" customWidth="1"/>
    <col min="257" max="260" width="0" style="594" hidden="1" customWidth="1"/>
    <col min="261" max="261" width="11.28515625" style="594" customWidth="1"/>
    <col min="262" max="321" width="0" style="594" hidden="1" customWidth="1"/>
    <col min="322" max="322" width="12.140625" style="594" customWidth="1"/>
    <col min="323" max="323" width="12.28515625" style="594" customWidth="1"/>
    <col min="324" max="324" width="11.5703125" style="594" customWidth="1"/>
    <col min="325" max="494" width="9.140625" style="594"/>
    <col min="495" max="495" width="68.42578125" style="594" customWidth="1"/>
    <col min="496" max="499" width="0" style="594" hidden="1" customWidth="1"/>
    <col min="500" max="500" width="12.85546875" style="594" customWidth="1"/>
    <col min="501" max="501" width="12.5703125" style="594" customWidth="1"/>
    <col min="502" max="502" width="11.140625" style="594" customWidth="1"/>
    <col min="503" max="503" width="11.5703125" style="594" customWidth="1"/>
    <col min="504" max="505" width="0" style="594" hidden="1" customWidth="1"/>
    <col min="506" max="508" width="11.140625" style="594" customWidth="1"/>
    <col min="509" max="509" width="11.42578125" style="594" customWidth="1"/>
    <col min="510" max="511" width="0" style="594" hidden="1" customWidth="1"/>
    <col min="512" max="512" width="10.5703125" style="594" customWidth="1"/>
    <col min="513" max="516" width="0" style="594" hidden="1" customWidth="1"/>
    <col min="517" max="517" width="11.28515625" style="594" customWidth="1"/>
    <col min="518" max="577" width="0" style="594" hidden="1" customWidth="1"/>
    <col min="578" max="578" width="12.140625" style="594" customWidth="1"/>
    <col min="579" max="579" width="12.28515625" style="594" customWidth="1"/>
    <col min="580" max="580" width="11.5703125" style="594" customWidth="1"/>
    <col min="581" max="750" width="9.140625" style="594"/>
    <col min="751" max="751" width="68.42578125" style="594" customWidth="1"/>
    <col min="752" max="755" width="0" style="594" hidden="1" customWidth="1"/>
    <col min="756" max="756" width="12.85546875" style="594" customWidth="1"/>
    <col min="757" max="757" width="12.5703125" style="594" customWidth="1"/>
    <col min="758" max="758" width="11.140625" style="594" customWidth="1"/>
    <col min="759" max="759" width="11.5703125" style="594" customWidth="1"/>
    <col min="760" max="761" width="0" style="594" hidden="1" customWidth="1"/>
    <col min="762" max="764" width="11.140625" style="594" customWidth="1"/>
    <col min="765" max="765" width="11.42578125" style="594" customWidth="1"/>
    <col min="766" max="767" width="0" style="594" hidden="1" customWidth="1"/>
    <col min="768" max="768" width="10.5703125" style="594" customWidth="1"/>
    <col min="769" max="772" width="0" style="594" hidden="1" customWidth="1"/>
    <col min="773" max="773" width="11.28515625" style="594" customWidth="1"/>
    <col min="774" max="833" width="0" style="594" hidden="1" customWidth="1"/>
    <col min="834" max="834" width="12.140625" style="594" customWidth="1"/>
    <col min="835" max="835" width="12.28515625" style="594" customWidth="1"/>
    <col min="836" max="836" width="11.5703125" style="594" customWidth="1"/>
    <col min="837" max="1006" width="9.140625" style="594"/>
    <col min="1007" max="1007" width="68.42578125" style="594" customWidth="1"/>
    <col min="1008" max="1011" width="0" style="594" hidden="1" customWidth="1"/>
    <col min="1012" max="1012" width="12.85546875" style="594" customWidth="1"/>
    <col min="1013" max="1013" width="12.5703125" style="594" customWidth="1"/>
    <col min="1014" max="1014" width="11.140625" style="594" customWidth="1"/>
    <col min="1015" max="1015" width="11.5703125" style="594" customWidth="1"/>
    <col min="1016" max="1017" width="0" style="594" hidden="1" customWidth="1"/>
    <col min="1018" max="1020" width="11.140625" style="594" customWidth="1"/>
    <col min="1021" max="1021" width="11.42578125" style="594" customWidth="1"/>
    <col min="1022" max="1023" width="0" style="594" hidden="1" customWidth="1"/>
    <col min="1024" max="1024" width="10.5703125" style="594" customWidth="1"/>
    <col min="1025" max="1028" width="0" style="594" hidden="1" customWidth="1"/>
    <col min="1029" max="1029" width="11.28515625" style="594" customWidth="1"/>
    <col min="1030" max="1089" width="0" style="594" hidden="1" customWidth="1"/>
    <col min="1090" max="1090" width="12.140625" style="594" customWidth="1"/>
    <col min="1091" max="1091" width="12.28515625" style="594" customWidth="1"/>
    <col min="1092" max="1092" width="11.5703125" style="594" customWidth="1"/>
    <col min="1093" max="1262" width="9.140625" style="594"/>
    <col min="1263" max="1263" width="68.42578125" style="594" customWidth="1"/>
    <col min="1264" max="1267" width="0" style="594" hidden="1" customWidth="1"/>
    <col min="1268" max="1268" width="12.85546875" style="594" customWidth="1"/>
    <col min="1269" max="1269" width="12.5703125" style="594" customWidth="1"/>
    <col min="1270" max="1270" width="11.140625" style="594" customWidth="1"/>
    <col min="1271" max="1271" width="11.5703125" style="594" customWidth="1"/>
    <col min="1272" max="1273" width="0" style="594" hidden="1" customWidth="1"/>
    <col min="1274" max="1276" width="11.140625" style="594" customWidth="1"/>
    <col min="1277" max="1277" width="11.42578125" style="594" customWidth="1"/>
    <col min="1278" max="1279" width="0" style="594" hidden="1" customWidth="1"/>
    <col min="1280" max="1280" width="10.5703125" style="594" customWidth="1"/>
    <col min="1281" max="1284" width="0" style="594" hidden="1" customWidth="1"/>
    <col min="1285" max="1285" width="11.28515625" style="594" customWidth="1"/>
    <col min="1286" max="1345" width="0" style="594" hidden="1" customWidth="1"/>
    <col min="1346" max="1346" width="12.140625" style="594" customWidth="1"/>
    <col min="1347" max="1347" width="12.28515625" style="594" customWidth="1"/>
    <col min="1348" max="1348" width="11.5703125" style="594" customWidth="1"/>
    <col min="1349" max="1518" width="9.140625" style="594"/>
    <col min="1519" max="1519" width="68.42578125" style="594" customWidth="1"/>
    <col min="1520" max="1523" width="0" style="594" hidden="1" customWidth="1"/>
    <col min="1524" max="1524" width="12.85546875" style="594" customWidth="1"/>
    <col min="1525" max="1525" width="12.5703125" style="594" customWidth="1"/>
    <col min="1526" max="1526" width="11.140625" style="594" customWidth="1"/>
    <col min="1527" max="1527" width="11.5703125" style="594" customWidth="1"/>
    <col min="1528" max="1529" width="0" style="594" hidden="1" customWidth="1"/>
    <col min="1530" max="1532" width="11.140625" style="594" customWidth="1"/>
    <col min="1533" max="1533" width="11.42578125" style="594" customWidth="1"/>
    <col min="1534" max="1535" width="0" style="594" hidden="1" customWidth="1"/>
    <col min="1536" max="1536" width="10.5703125" style="594" customWidth="1"/>
    <col min="1537" max="1540" width="0" style="594" hidden="1" customWidth="1"/>
    <col min="1541" max="1541" width="11.28515625" style="594" customWidth="1"/>
    <col min="1542" max="1601" width="0" style="594" hidden="1" customWidth="1"/>
    <col min="1602" max="1602" width="12.140625" style="594" customWidth="1"/>
    <col min="1603" max="1603" width="12.28515625" style="594" customWidth="1"/>
    <col min="1604" max="1604" width="11.5703125" style="594" customWidth="1"/>
    <col min="1605" max="1774" width="9.140625" style="594"/>
    <col min="1775" max="1775" width="68.42578125" style="594" customWidth="1"/>
    <col min="1776" max="1779" width="0" style="594" hidden="1" customWidth="1"/>
    <col min="1780" max="1780" width="12.85546875" style="594" customWidth="1"/>
    <col min="1781" max="1781" width="12.5703125" style="594" customWidth="1"/>
    <col min="1782" max="1782" width="11.140625" style="594" customWidth="1"/>
    <col min="1783" max="1783" width="11.5703125" style="594" customWidth="1"/>
    <col min="1784" max="1785" width="0" style="594" hidden="1" customWidth="1"/>
    <col min="1786" max="1788" width="11.140625" style="594" customWidth="1"/>
    <col min="1789" max="1789" width="11.42578125" style="594" customWidth="1"/>
    <col min="1790" max="1791" width="0" style="594" hidden="1" customWidth="1"/>
    <col min="1792" max="1792" width="10.5703125" style="594" customWidth="1"/>
    <col min="1793" max="1796" width="0" style="594" hidden="1" customWidth="1"/>
    <col min="1797" max="1797" width="11.28515625" style="594" customWidth="1"/>
    <col min="1798" max="1857" width="0" style="594" hidden="1" customWidth="1"/>
    <col min="1858" max="1858" width="12.140625" style="594" customWidth="1"/>
    <col min="1859" max="1859" width="12.28515625" style="594" customWidth="1"/>
    <col min="1860" max="1860" width="11.5703125" style="594" customWidth="1"/>
    <col min="1861" max="2030" width="9.140625" style="594"/>
    <col min="2031" max="2031" width="68.42578125" style="594" customWidth="1"/>
    <col min="2032" max="2035" width="0" style="594" hidden="1" customWidth="1"/>
    <col min="2036" max="2036" width="12.85546875" style="594" customWidth="1"/>
    <col min="2037" max="2037" width="12.5703125" style="594" customWidth="1"/>
    <col min="2038" max="2038" width="11.140625" style="594" customWidth="1"/>
    <col min="2039" max="2039" width="11.5703125" style="594" customWidth="1"/>
    <col min="2040" max="2041" width="0" style="594" hidden="1" customWidth="1"/>
    <col min="2042" max="2044" width="11.140625" style="594" customWidth="1"/>
    <col min="2045" max="2045" width="11.42578125" style="594" customWidth="1"/>
    <col min="2046" max="2047" width="0" style="594" hidden="1" customWidth="1"/>
    <col min="2048" max="2048" width="10.5703125" style="594" customWidth="1"/>
    <col min="2049" max="2052" width="0" style="594" hidden="1" customWidth="1"/>
    <col min="2053" max="2053" width="11.28515625" style="594" customWidth="1"/>
    <col min="2054" max="2113" width="0" style="594" hidden="1" customWidth="1"/>
    <col min="2114" max="2114" width="12.140625" style="594" customWidth="1"/>
    <col min="2115" max="2115" width="12.28515625" style="594" customWidth="1"/>
    <col min="2116" max="2116" width="11.5703125" style="594" customWidth="1"/>
    <col min="2117" max="2286" width="9.140625" style="594"/>
    <col min="2287" max="2287" width="68.42578125" style="594" customWidth="1"/>
    <col min="2288" max="2291" width="0" style="594" hidden="1" customWidth="1"/>
    <col min="2292" max="2292" width="12.85546875" style="594" customWidth="1"/>
    <col min="2293" max="2293" width="12.5703125" style="594" customWidth="1"/>
    <col min="2294" max="2294" width="11.140625" style="594" customWidth="1"/>
    <col min="2295" max="2295" width="11.5703125" style="594" customWidth="1"/>
    <col min="2296" max="2297" width="0" style="594" hidden="1" customWidth="1"/>
    <col min="2298" max="2300" width="11.140625" style="594" customWidth="1"/>
    <col min="2301" max="2301" width="11.42578125" style="594" customWidth="1"/>
    <col min="2302" max="2303" width="0" style="594" hidden="1" customWidth="1"/>
    <col min="2304" max="2304" width="10.5703125" style="594" customWidth="1"/>
    <col min="2305" max="2308" width="0" style="594" hidden="1" customWidth="1"/>
    <col min="2309" max="2309" width="11.28515625" style="594" customWidth="1"/>
    <col min="2310" max="2369" width="0" style="594" hidden="1" customWidth="1"/>
    <col min="2370" max="2370" width="12.140625" style="594" customWidth="1"/>
    <col min="2371" max="2371" width="12.28515625" style="594" customWidth="1"/>
    <col min="2372" max="2372" width="11.5703125" style="594" customWidth="1"/>
    <col min="2373" max="2542" width="9.140625" style="594"/>
    <col min="2543" max="2543" width="68.42578125" style="594" customWidth="1"/>
    <col min="2544" max="2547" width="0" style="594" hidden="1" customWidth="1"/>
    <col min="2548" max="2548" width="12.85546875" style="594" customWidth="1"/>
    <col min="2549" max="2549" width="12.5703125" style="594" customWidth="1"/>
    <col min="2550" max="2550" width="11.140625" style="594" customWidth="1"/>
    <col min="2551" max="2551" width="11.5703125" style="594" customWidth="1"/>
    <col min="2552" max="2553" width="0" style="594" hidden="1" customWidth="1"/>
    <col min="2554" max="2556" width="11.140625" style="594" customWidth="1"/>
    <col min="2557" max="2557" width="11.42578125" style="594" customWidth="1"/>
    <col min="2558" max="2559" width="0" style="594" hidden="1" customWidth="1"/>
    <col min="2560" max="2560" width="10.5703125" style="594" customWidth="1"/>
    <col min="2561" max="2564" width="0" style="594" hidden="1" customWidth="1"/>
    <col min="2565" max="2565" width="11.28515625" style="594" customWidth="1"/>
    <col min="2566" max="2625" width="0" style="594" hidden="1" customWidth="1"/>
    <col min="2626" max="2626" width="12.140625" style="594" customWidth="1"/>
    <col min="2627" max="2627" width="12.28515625" style="594" customWidth="1"/>
    <col min="2628" max="2628" width="11.5703125" style="594" customWidth="1"/>
    <col min="2629" max="2798" width="9.140625" style="594"/>
    <col min="2799" max="2799" width="68.42578125" style="594" customWidth="1"/>
    <col min="2800" max="2803" width="0" style="594" hidden="1" customWidth="1"/>
    <col min="2804" max="2804" width="12.85546875" style="594" customWidth="1"/>
    <col min="2805" max="2805" width="12.5703125" style="594" customWidth="1"/>
    <col min="2806" max="2806" width="11.140625" style="594" customWidth="1"/>
    <col min="2807" max="2807" width="11.5703125" style="594" customWidth="1"/>
    <col min="2808" max="2809" width="0" style="594" hidden="1" customWidth="1"/>
    <col min="2810" max="2812" width="11.140625" style="594" customWidth="1"/>
    <col min="2813" max="2813" width="11.42578125" style="594" customWidth="1"/>
    <col min="2814" max="2815" width="0" style="594" hidden="1" customWidth="1"/>
    <col min="2816" max="2816" width="10.5703125" style="594" customWidth="1"/>
    <col min="2817" max="2820" width="0" style="594" hidden="1" customWidth="1"/>
    <col min="2821" max="2821" width="11.28515625" style="594" customWidth="1"/>
    <col min="2822" max="2881" width="0" style="594" hidden="1" customWidth="1"/>
    <col min="2882" max="2882" width="12.140625" style="594" customWidth="1"/>
    <col min="2883" max="2883" width="12.28515625" style="594" customWidth="1"/>
    <col min="2884" max="2884" width="11.5703125" style="594" customWidth="1"/>
    <col min="2885" max="3054" width="9.140625" style="594"/>
    <col min="3055" max="3055" width="68.42578125" style="594" customWidth="1"/>
    <col min="3056" max="3059" width="0" style="594" hidden="1" customWidth="1"/>
    <col min="3060" max="3060" width="12.85546875" style="594" customWidth="1"/>
    <col min="3061" max="3061" width="12.5703125" style="594" customWidth="1"/>
    <col min="3062" max="3062" width="11.140625" style="594" customWidth="1"/>
    <col min="3063" max="3063" width="11.5703125" style="594" customWidth="1"/>
    <col min="3064" max="3065" width="0" style="594" hidden="1" customWidth="1"/>
    <col min="3066" max="3068" width="11.140625" style="594" customWidth="1"/>
    <col min="3069" max="3069" width="11.42578125" style="594" customWidth="1"/>
    <col min="3070" max="3071" width="0" style="594" hidden="1" customWidth="1"/>
    <col min="3072" max="3072" width="10.5703125" style="594" customWidth="1"/>
    <col min="3073" max="3076" width="0" style="594" hidden="1" customWidth="1"/>
    <col min="3077" max="3077" width="11.28515625" style="594" customWidth="1"/>
    <col min="3078" max="3137" width="0" style="594" hidden="1" customWidth="1"/>
    <col min="3138" max="3138" width="12.140625" style="594" customWidth="1"/>
    <col min="3139" max="3139" width="12.28515625" style="594" customWidth="1"/>
    <col min="3140" max="3140" width="11.5703125" style="594" customWidth="1"/>
    <col min="3141" max="3310" width="9.140625" style="594"/>
    <col min="3311" max="3311" width="68.42578125" style="594" customWidth="1"/>
    <col min="3312" max="3315" width="0" style="594" hidden="1" customWidth="1"/>
    <col min="3316" max="3316" width="12.85546875" style="594" customWidth="1"/>
    <col min="3317" max="3317" width="12.5703125" style="594" customWidth="1"/>
    <col min="3318" max="3318" width="11.140625" style="594" customWidth="1"/>
    <col min="3319" max="3319" width="11.5703125" style="594" customWidth="1"/>
    <col min="3320" max="3321" width="0" style="594" hidden="1" customWidth="1"/>
    <col min="3322" max="3324" width="11.140625" style="594" customWidth="1"/>
    <col min="3325" max="3325" width="11.42578125" style="594" customWidth="1"/>
    <col min="3326" max="3327" width="0" style="594" hidden="1" customWidth="1"/>
    <col min="3328" max="3328" width="10.5703125" style="594" customWidth="1"/>
    <col min="3329" max="3332" width="0" style="594" hidden="1" customWidth="1"/>
    <col min="3333" max="3333" width="11.28515625" style="594" customWidth="1"/>
    <col min="3334" max="3393" width="0" style="594" hidden="1" customWidth="1"/>
    <col min="3394" max="3394" width="12.140625" style="594" customWidth="1"/>
    <col min="3395" max="3395" width="12.28515625" style="594" customWidth="1"/>
    <col min="3396" max="3396" width="11.5703125" style="594" customWidth="1"/>
    <col min="3397" max="3566" width="9.140625" style="594"/>
    <col min="3567" max="3567" width="68.42578125" style="594" customWidth="1"/>
    <col min="3568" max="3571" width="0" style="594" hidden="1" customWidth="1"/>
    <col min="3572" max="3572" width="12.85546875" style="594" customWidth="1"/>
    <col min="3573" max="3573" width="12.5703125" style="594" customWidth="1"/>
    <col min="3574" max="3574" width="11.140625" style="594" customWidth="1"/>
    <col min="3575" max="3575" width="11.5703125" style="594" customWidth="1"/>
    <col min="3576" max="3577" width="0" style="594" hidden="1" customWidth="1"/>
    <col min="3578" max="3580" width="11.140625" style="594" customWidth="1"/>
    <col min="3581" max="3581" width="11.42578125" style="594" customWidth="1"/>
    <col min="3582" max="3583" width="0" style="594" hidden="1" customWidth="1"/>
    <col min="3584" max="3584" width="10.5703125" style="594" customWidth="1"/>
    <col min="3585" max="3588" width="0" style="594" hidden="1" customWidth="1"/>
    <col min="3589" max="3589" width="11.28515625" style="594" customWidth="1"/>
    <col min="3590" max="3649" width="0" style="594" hidden="1" customWidth="1"/>
    <col min="3650" max="3650" width="12.140625" style="594" customWidth="1"/>
    <col min="3651" max="3651" width="12.28515625" style="594" customWidth="1"/>
    <col min="3652" max="3652" width="11.5703125" style="594" customWidth="1"/>
    <col min="3653" max="3822" width="9.140625" style="594"/>
    <col min="3823" max="3823" width="68.42578125" style="594" customWidth="1"/>
    <col min="3824" max="3827" width="0" style="594" hidden="1" customWidth="1"/>
    <col min="3828" max="3828" width="12.85546875" style="594" customWidth="1"/>
    <col min="3829" max="3829" width="12.5703125" style="594" customWidth="1"/>
    <col min="3830" max="3830" width="11.140625" style="594" customWidth="1"/>
    <col min="3831" max="3831" width="11.5703125" style="594" customWidth="1"/>
    <col min="3832" max="3833" width="0" style="594" hidden="1" customWidth="1"/>
    <col min="3834" max="3836" width="11.140625" style="594" customWidth="1"/>
    <col min="3837" max="3837" width="11.42578125" style="594" customWidth="1"/>
    <col min="3838" max="3839" width="0" style="594" hidden="1" customWidth="1"/>
    <col min="3840" max="3840" width="10.5703125" style="594" customWidth="1"/>
    <col min="3841" max="3844" width="0" style="594" hidden="1" customWidth="1"/>
    <col min="3845" max="3845" width="11.28515625" style="594" customWidth="1"/>
    <col min="3846" max="3905" width="0" style="594" hidden="1" customWidth="1"/>
    <col min="3906" max="3906" width="12.140625" style="594" customWidth="1"/>
    <col min="3907" max="3907" width="12.28515625" style="594" customWidth="1"/>
    <col min="3908" max="3908" width="11.5703125" style="594" customWidth="1"/>
    <col min="3909" max="4078" width="9.140625" style="594"/>
    <col min="4079" max="4079" width="68.42578125" style="594" customWidth="1"/>
    <col min="4080" max="4083" width="0" style="594" hidden="1" customWidth="1"/>
    <col min="4084" max="4084" width="12.85546875" style="594" customWidth="1"/>
    <col min="4085" max="4085" width="12.5703125" style="594" customWidth="1"/>
    <col min="4086" max="4086" width="11.140625" style="594" customWidth="1"/>
    <col min="4087" max="4087" width="11.5703125" style="594" customWidth="1"/>
    <col min="4088" max="4089" width="0" style="594" hidden="1" customWidth="1"/>
    <col min="4090" max="4092" width="11.140625" style="594" customWidth="1"/>
    <col min="4093" max="4093" width="11.42578125" style="594" customWidth="1"/>
    <col min="4094" max="4095" width="0" style="594" hidden="1" customWidth="1"/>
    <col min="4096" max="4096" width="10.5703125" style="594" customWidth="1"/>
    <col min="4097" max="4100" width="0" style="594" hidden="1" customWidth="1"/>
    <col min="4101" max="4101" width="11.28515625" style="594" customWidth="1"/>
    <col min="4102" max="4161" width="0" style="594" hidden="1" customWidth="1"/>
    <col min="4162" max="4162" width="12.140625" style="594" customWidth="1"/>
    <col min="4163" max="4163" width="12.28515625" style="594" customWidth="1"/>
    <col min="4164" max="4164" width="11.5703125" style="594" customWidth="1"/>
    <col min="4165" max="4334" width="9.140625" style="594"/>
    <col min="4335" max="4335" width="68.42578125" style="594" customWidth="1"/>
    <col min="4336" max="4339" width="0" style="594" hidden="1" customWidth="1"/>
    <col min="4340" max="4340" width="12.85546875" style="594" customWidth="1"/>
    <col min="4341" max="4341" width="12.5703125" style="594" customWidth="1"/>
    <col min="4342" max="4342" width="11.140625" style="594" customWidth="1"/>
    <col min="4343" max="4343" width="11.5703125" style="594" customWidth="1"/>
    <col min="4344" max="4345" width="0" style="594" hidden="1" customWidth="1"/>
    <col min="4346" max="4348" width="11.140625" style="594" customWidth="1"/>
    <col min="4349" max="4349" width="11.42578125" style="594" customWidth="1"/>
    <col min="4350" max="4351" width="0" style="594" hidden="1" customWidth="1"/>
    <col min="4352" max="4352" width="10.5703125" style="594" customWidth="1"/>
    <col min="4353" max="4356" width="0" style="594" hidden="1" customWidth="1"/>
    <col min="4357" max="4357" width="11.28515625" style="594" customWidth="1"/>
    <col min="4358" max="4417" width="0" style="594" hidden="1" customWidth="1"/>
    <col min="4418" max="4418" width="12.140625" style="594" customWidth="1"/>
    <col min="4419" max="4419" width="12.28515625" style="594" customWidth="1"/>
    <col min="4420" max="4420" width="11.5703125" style="594" customWidth="1"/>
    <col min="4421" max="4590" width="9.140625" style="594"/>
    <col min="4591" max="4591" width="68.42578125" style="594" customWidth="1"/>
    <col min="4592" max="4595" width="0" style="594" hidden="1" customWidth="1"/>
    <col min="4596" max="4596" width="12.85546875" style="594" customWidth="1"/>
    <col min="4597" max="4597" width="12.5703125" style="594" customWidth="1"/>
    <col min="4598" max="4598" width="11.140625" style="594" customWidth="1"/>
    <col min="4599" max="4599" width="11.5703125" style="594" customWidth="1"/>
    <col min="4600" max="4601" width="0" style="594" hidden="1" customWidth="1"/>
    <col min="4602" max="4604" width="11.140625" style="594" customWidth="1"/>
    <col min="4605" max="4605" width="11.42578125" style="594" customWidth="1"/>
    <col min="4606" max="4607" width="0" style="594" hidden="1" customWidth="1"/>
    <col min="4608" max="4608" width="10.5703125" style="594" customWidth="1"/>
    <col min="4609" max="4612" width="0" style="594" hidden="1" customWidth="1"/>
    <col min="4613" max="4613" width="11.28515625" style="594" customWidth="1"/>
    <col min="4614" max="4673" width="0" style="594" hidden="1" customWidth="1"/>
    <col min="4674" max="4674" width="12.140625" style="594" customWidth="1"/>
    <col min="4675" max="4675" width="12.28515625" style="594" customWidth="1"/>
    <col min="4676" max="4676" width="11.5703125" style="594" customWidth="1"/>
    <col min="4677" max="4846" width="9.140625" style="594"/>
    <col min="4847" max="4847" width="68.42578125" style="594" customWidth="1"/>
    <col min="4848" max="4851" width="0" style="594" hidden="1" customWidth="1"/>
    <col min="4852" max="4852" width="12.85546875" style="594" customWidth="1"/>
    <col min="4853" max="4853" width="12.5703125" style="594" customWidth="1"/>
    <col min="4854" max="4854" width="11.140625" style="594" customWidth="1"/>
    <col min="4855" max="4855" width="11.5703125" style="594" customWidth="1"/>
    <col min="4856" max="4857" width="0" style="594" hidden="1" customWidth="1"/>
    <col min="4858" max="4860" width="11.140625" style="594" customWidth="1"/>
    <col min="4861" max="4861" width="11.42578125" style="594" customWidth="1"/>
    <col min="4862" max="4863" width="0" style="594" hidden="1" customWidth="1"/>
    <col min="4864" max="4864" width="10.5703125" style="594" customWidth="1"/>
    <col min="4865" max="4868" width="0" style="594" hidden="1" customWidth="1"/>
    <col min="4869" max="4869" width="11.28515625" style="594" customWidth="1"/>
    <col min="4870" max="4929" width="0" style="594" hidden="1" customWidth="1"/>
    <col min="4930" max="4930" width="12.140625" style="594" customWidth="1"/>
    <col min="4931" max="4931" width="12.28515625" style="594" customWidth="1"/>
    <col min="4932" max="4932" width="11.5703125" style="594" customWidth="1"/>
    <col min="4933" max="5102" width="9.140625" style="594"/>
    <col min="5103" max="5103" width="68.42578125" style="594" customWidth="1"/>
    <col min="5104" max="5107" width="0" style="594" hidden="1" customWidth="1"/>
    <col min="5108" max="5108" width="12.85546875" style="594" customWidth="1"/>
    <col min="5109" max="5109" width="12.5703125" style="594" customWidth="1"/>
    <col min="5110" max="5110" width="11.140625" style="594" customWidth="1"/>
    <col min="5111" max="5111" width="11.5703125" style="594" customWidth="1"/>
    <col min="5112" max="5113" width="0" style="594" hidden="1" customWidth="1"/>
    <col min="5114" max="5116" width="11.140625" style="594" customWidth="1"/>
    <col min="5117" max="5117" width="11.42578125" style="594" customWidth="1"/>
    <col min="5118" max="5119" width="0" style="594" hidden="1" customWidth="1"/>
    <col min="5120" max="5120" width="10.5703125" style="594" customWidth="1"/>
    <col min="5121" max="5124" width="0" style="594" hidden="1" customWidth="1"/>
    <col min="5125" max="5125" width="11.28515625" style="594" customWidth="1"/>
    <col min="5126" max="5185" width="0" style="594" hidden="1" customWidth="1"/>
    <col min="5186" max="5186" width="12.140625" style="594" customWidth="1"/>
    <col min="5187" max="5187" width="12.28515625" style="594" customWidth="1"/>
    <col min="5188" max="5188" width="11.5703125" style="594" customWidth="1"/>
    <col min="5189" max="5358" width="9.140625" style="594"/>
    <col min="5359" max="5359" width="68.42578125" style="594" customWidth="1"/>
    <col min="5360" max="5363" width="0" style="594" hidden="1" customWidth="1"/>
    <col min="5364" max="5364" width="12.85546875" style="594" customWidth="1"/>
    <col min="5365" max="5365" width="12.5703125" style="594" customWidth="1"/>
    <col min="5366" max="5366" width="11.140625" style="594" customWidth="1"/>
    <col min="5367" max="5367" width="11.5703125" style="594" customWidth="1"/>
    <col min="5368" max="5369" width="0" style="594" hidden="1" customWidth="1"/>
    <col min="5370" max="5372" width="11.140625" style="594" customWidth="1"/>
    <col min="5373" max="5373" width="11.42578125" style="594" customWidth="1"/>
    <col min="5374" max="5375" width="0" style="594" hidden="1" customWidth="1"/>
    <col min="5376" max="5376" width="10.5703125" style="594" customWidth="1"/>
    <col min="5377" max="5380" width="0" style="594" hidden="1" customWidth="1"/>
    <col min="5381" max="5381" width="11.28515625" style="594" customWidth="1"/>
    <col min="5382" max="5441" width="0" style="594" hidden="1" customWidth="1"/>
    <col min="5442" max="5442" width="12.140625" style="594" customWidth="1"/>
    <col min="5443" max="5443" width="12.28515625" style="594" customWidth="1"/>
    <col min="5444" max="5444" width="11.5703125" style="594" customWidth="1"/>
    <col min="5445" max="5614" width="9.140625" style="594"/>
    <col min="5615" max="5615" width="68.42578125" style="594" customWidth="1"/>
    <col min="5616" max="5619" width="0" style="594" hidden="1" customWidth="1"/>
    <col min="5620" max="5620" width="12.85546875" style="594" customWidth="1"/>
    <col min="5621" max="5621" width="12.5703125" style="594" customWidth="1"/>
    <col min="5622" max="5622" width="11.140625" style="594" customWidth="1"/>
    <col min="5623" max="5623" width="11.5703125" style="594" customWidth="1"/>
    <col min="5624" max="5625" width="0" style="594" hidden="1" customWidth="1"/>
    <col min="5626" max="5628" width="11.140625" style="594" customWidth="1"/>
    <col min="5629" max="5629" width="11.42578125" style="594" customWidth="1"/>
    <col min="5630" max="5631" width="0" style="594" hidden="1" customWidth="1"/>
    <col min="5632" max="5632" width="10.5703125" style="594" customWidth="1"/>
    <col min="5633" max="5636" width="0" style="594" hidden="1" customWidth="1"/>
    <col min="5637" max="5637" width="11.28515625" style="594" customWidth="1"/>
    <col min="5638" max="5697" width="0" style="594" hidden="1" customWidth="1"/>
    <col min="5698" max="5698" width="12.140625" style="594" customWidth="1"/>
    <col min="5699" max="5699" width="12.28515625" style="594" customWidth="1"/>
    <col min="5700" max="5700" width="11.5703125" style="594" customWidth="1"/>
    <col min="5701" max="5870" width="9.140625" style="594"/>
    <col min="5871" max="5871" width="68.42578125" style="594" customWidth="1"/>
    <col min="5872" max="5875" width="0" style="594" hidden="1" customWidth="1"/>
    <col min="5876" max="5876" width="12.85546875" style="594" customWidth="1"/>
    <col min="5877" max="5877" width="12.5703125" style="594" customWidth="1"/>
    <col min="5878" max="5878" width="11.140625" style="594" customWidth="1"/>
    <col min="5879" max="5879" width="11.5703125" style="594" customWidth="1"/>
    <col min="5880" max="5881" width="0" style="594" hidden="1" customWidth="1"/>
    <col min="5882" max="5884" width="11.140625" style="594" customWidth="1"/>
    <col min="5885" max="5885" width="11.42578125" style="594" customWidth="1"/>
    <col min="5886" max="5887" width="0" style="594" hidden="1" customWidth="1"/>
    <col min="5888" max="5888" width="10.5703125" style="594" customWidth="1"/>
    <col min="5889" max="5892" width="0" style="594" hidden="1" customWidth="1"/>
    <col min="5893" max="5893" width="11.28515625" style="594" customWidth="1"/>
    <col min="5894" max="5953" width="0" style="594" hidden="1" customWidth="1"/>
    <col min="5954" max="5954" width="12.140625" style="594" customWidth="1"/>
    <col min="5955" max="5955" width="12.28515625" style="594" customWidth="1"/>
    <col min="5956" max="5956" width="11.5703125" style="594" customWidth="1"/>
    <col min="5957" max="6126" width="9.140625" style="594"/>
    <col min="6127" max="6127" width="68.42578125" style="594" customWidth="1"/>
    <col min="6128" max="6131" width="0" style="594" hidden="1" customWidth="1"/>
    <col min="6132" max="6132" width="12.85546875" style="594" customWidth="1"/>
    <col min="6133" max="6133" width="12.5703125" style="594" customWidth="1"/>
    <col min="6134" max="6134" width="11.140625" style="594" customWidth="1"/>
    <col min="6135" max="6135" width="11.5703125" style="594" customWidth="1"/>
    <col min="6136" max="6137" width="0" style="594" hidden="1" customWidth="1"/>
    <col min="6138" max="6140" width="11.140625" style="594" customWidth="1"/>
    <col min="6141" max="6141" width="11.42578125" style="594" customWidth="1"/>
    <col min="6142" max="6143" width="0" style="594" hidden="1" customWidth="1"/>
    <col min="6144" max="6144" width="10.5703125" style="594" customWidth="1"/>
    <col min="6145" max="6148" width="0" style="594" hidden="1" customWidth="1"/>
    <col min="6149" max="6149" width="11.28515625" style="594" customWidth="1"/>
    <col min="6150" max="6209" width="0" style="594" hidden="1" customWidth="1"/>
    <col min="6210" max="6210" width="12.140625" style="594" customWidth="1"/>
    <col min="6211" max="6211" width="12.28515625" style="594" customWidth="1"/>
    <col min="6212" max="6212" width="11.5703125" style="594" customWidth="1"/>
    <col min="6213" max="6382" width="9.140625" style="594"/>
    <col min="6383" max="6383" width="68.42578125" style="594" customWidth="1"/>
    <col min="6384" max="6387" width="0" style="594" hidden="1" customWidth="1"/>
    <col min="6388" max="6388" width="12.85546875" style="594" customWidth="1"/>
    <col min="6389" max="6389" width="12.5703125" style="594" customWidth="1"/>
    <col min="6390" max="6390" width="11.140625" style="594" customWidth="1"/>
    <col min="6391" max="6391" width="11.5703125" style="594" customWidth="1"/>
    <col min="6392" max="6393" width="0" style="594" hidden="1" customWidth="1"/>
    <col min="6394" max="6396" width="11.140625" style="594" customWidth="1"/>
    <col min="6397" max="6397" width="11.42578125" style="594" customWidth="1"/>
    <col min="6398" max="6399" width="0" style="594" hidden="1" customWidth="1"/>
    <col min="6400" max="6400" width="10.5703125" style="594" customWidth="1"/>
    <col min="6401" max="6404" width="0" style="594" hidden="1" customWidth="1"/>
    <col min="6405" max="6405" width="11.28515625" style="594" customWidth="1"/>
    <col min="6406" max="6465" width="0" style="594" hidden="1" customWidth="1"/>
    <col min="6466" max="6466" width="12.140625" style="594" customWidth="1"/>
    <col min="6467" max="6467" width="12.28515625" style="594" customWidth="1"/>
    <col min="6468" max="6468" width="11.5703125" style="594" customWidth="1"/>
    <col min="6469" max="6638" width="9.140625" style="594"/>
    <col min="6639" max="6639" width="68.42578125" style="594" customWidth="1"/>
    <col min="6640" max="6643" width="0" style="594" hidden="1" customWidth="1"/>
    <col min="6644" max="6644" width="12.85546875" style="594" customWidth="1"/>
    <col min="6645" max="6645" width="12.5703125" style="594" customWidth="1"/>
    <col min="6646" max="6646" width="11.140625" style="594" customWidth="1"/>
    <col min="6647" max="6647" width="11.5703125" style="594" customWidth="1"/>
    <col min="6648" max="6649" width="0" style="594" hidden="1" customWidth="1"/>
    <col min="6650" max="6652" width="11.140625" style="594" customWidth="1"/>
    <col min="6653" max="6653" width="11.42578125" style="594" customWidth="1"/>
    <col min="6654" max="6655" width="0" style="594" hidden="1" customWidth="1"/>
    <col min="6656" max="6656" width="10.5703125" style="594" customWidth="1"/>
    <col min="6657" max="6660" width="0" style="594" hidden="1" customWidth="1"/>
    <col min="6661" max="6661" width="11.28515625" style="594" customWidth="1"/>
    <col min="6662" max="6721" width="0" style="594" hidden="1" customWidth="1"/>
    <col min="6722" max="6722" width="12.140625" style="594" customWidth="1"/>
    <col min="6723" max="6723" width="12.28515625" style="594" customWidth="1"/>
    <col min="6724" max="6724" width="11.5703125" style="594" customWidth="1"/>
    <col min="6725" max="6894" width="9.140625" style="594"/>
    <col min="6895" max="6895" width="68.42578125" style="594" customWidth="1"/>
    <col min="6896" max="6899" width="0" style="594" hidden="1" customWidth="1"/>
    <col min="6900" max="6900" width="12.85546875" style="594" customWidth="1"/>
    <col min="6901" max="6901" width="12.5703125" style="594" customWidth="1"/>
    <col min="6902" max="6902" width="11.140625" style="594" customWidth="1"/>
    <col min="6903" max="6903" width="11.5703125" style="594" customWidth="1"/>
    <col min="6904" max="6905" width="0" style="594" hidden="1" customWidth="1"/>
    <col min="6906" max="6908" width="11.140625" style="594" customWidth="1"/>
    <col min="6909" max="6909" width="11.42578125" style="594" customWidth="1"/>
    <col min="6910" max="6911" width="0" style="594" hidden="1" customWidth="1"/>
    <col min="6912" max="6912" width="10.5703125" style="594" customWidth="1"/>
    <col min="6913" max="6916" width="0" style="594" hidden="1" customWidth="1"/>
    <col min="6917" max="6917" width="11.28515625" style="594" customWidth="1"/>
    <col min="6918" max="6977" width="0" style="594" hidden="1" customWidth="1"/>
    <col min="6978" max="6978" width="12.140625" style="594" customWidth="1"/>
    <col min="6979" max="6979" width="12.28515625" style="594" customWidth="1"/>
    <col min="6980" max="6980" width="11.5703125" style="594" customWidth="1"/>
    <col min="6981" max="7150" width="9.140625" style="594"/>
    <col min="7151" max="7151" width="68.42578125" style="594" customWidth="1"/>
    <col min="7152" max="7155" width="0" style="594" hidden="1" customWidth="1"/>
    <col min="7156" max="7156" width="12.85546875" style="594" customWidth="1"/>
    <col min="7157" max="7157" width="12.5703125" style="594" customWidth="1"/>
    <col min="7158" max="7158" width="11.140625" style="594" customWidth="1"/>
    <col min="7159" max="7159" width="11.5703125" style="594" customWidth="1"/>
    <col min="7160" max="7161" width="0" style="594" hidden="1" customWidth="1"/>
    <col min="7162" max="7164" width="11.140625" style="594" customWidth="1"/>
    <col min="7165" max="7165" width="11.42578125" style="594" customWidth="1"/>
    <col min="7166" max="7167" width="0" style="594" hidden="1" customWidth="1"/>
    <col min="7168" max="7168" width="10.5703125" style="594" customWidth="1"/>
    <col min="7169" max="7172" width="0" style="594" hidden="1" customWidth="1"/>
    <col min="7173" max="7173" width="11.28515625" style="594" customWidth="1"/>
    <col min="7174" max="7233" width="0" style="594" hidden="1" customWidth="1"/>
    <col min="7234" max="7234" width="12.140625" style="594" customWidth="1"/>
    <col min="7235" max="7235" width="12.28515625" style="594" customWidth="1"/>
    <col min="7236" max="7236" width="11.5703125" style="594" customWidth="1"/>
    <col min="7237" max="7406" width="9.140625" style="594"/>
    <col min="7407" max="7407" width="68.42578125" style="594" customWidth="1"/>
    <col min="7408" max="7411" width="0" style="594" hidden="1" customWidth="1"/>
    <col min="7412" max="7412" width="12.85546875" style="594" customWidth="1"/>
    <col min="7413" max="7413" width="12.5703125" style="594" customWidth="1"/>
    <col min="7414" max="7414" width="11.140625" style="594" customWidth="1"/>
    <col min="7415" max="7415" width="11.5703125" style="594" customWidth="1"/>
    <col min="7416" max="7417" width="0" style="594" hidden="1" customWidth="1"/>
    <col min="7418" max="7420" width="11.140625" style="594" customWidth="1"/>
    <col min="7421" max="7421" width="11.42578125" style="594" customWidth="1"/>
    <col min="7422" max="7423" width="0" style="594" hidden="1" customWidth="1"/>
    <col min="7424" max="7424" width="10.5703125" style="594" customWidth="1"/>
    <col min="7425" max="7428" width="0" style="594" hidden="1" customWidth="1"/>
    <col min="7429" max="7429" width="11.28515625" style="594" customWidth="1"/>
    <col min="7430" max="7489" width="0" style="594" hidden="1" customWidth="1"/>
    <col min="7490" max="7490" width="12.140625" style="594" customWidth="1"/>
    <col min="7491" max="7491" width="12.28515625" style="594" customWidth="1"/>
    <col min="7492" max="7492" width="11.5703125" style="594" customWidth="1"/>
    <col min="7493" max="7662" width="9.140625" style="594"/>
    <col min="7663" max="7663" width="68.42578125" style="594" customWidth="1"/>
    <col min="7664" max="7667" width="0" style="594" hidden="1" customWidth="1"/>
    <col min="7668" max="7668" width="12.85546875" style="594" customWidth="1"/>
    <col min="7669" max="7669" width="12.5703125" style="594" customWidth="1"/>
    <col min="7670" max="7670" width="11.140625" style="594" customWidth="1"/>
    <col min="7671" max="7671" width="11.5703125" style="594" customWidth="1"/>
    <col min="7672" max="7673" width="0" style="594" hidden="1" customWidth="1"/>
    <col min="7674" max="7676" width="11.140625" style="594" customWidth="1"/>
    <col min="7677" max="7677" width="11.42578125" style="594" customWidth="1"/>
    <col min="7678" max="7679" width="0" style="594" hidden="1" customWidth="1"/>
    <col min="7680" max="7680" width="10.5703125" style="594" customWidth="1"/>
    <col min="7681" max="7684" width="0" style="594" hidden="1" customWidth="1"/>
    <col min="7685" max="7685" width="11.28515625" style="594" customWidth="1"/>
    <col min="7686" max="7745" width="0" style="594" hidden="1" customWidth="1"/>
    <col min="7746" max="7746" width="12.140625" style="594" customWidth="1"/>
    <col min="7747" max="7747" width="12.28515625" style="594" customWidth="1"/>
    <col min="7748" max="7748" width="11.5703125" style="594" customWidth="1"/>
    <col min="7749" max="7918" width="9.140625" style="594"/>
    <col min="7919" max="7919" width="68.42578125" style="594" customWidth="1"/>
    <col min="7920" max="7923" width="0" style="594" hidden="1" customWidth="1"/>
    <col min="7924" max="7924" width="12.85546875" style="594" customWidth="1"/>
    <col min="7925" max="7925" width="12.5703125" style="594" customWidth="1"/>
    <col min="7926" max="7926" width="11.140625" style="594" customWidth="1"/>
    <col min="7927" max="7927" width="11.5703125" style="594" customWidth="1"/>
    <col min="7928" max="7929" width="0" style="594" hidden="1" customWidth="1"/>
    <col min="7930" max="7932" width="11.140625" style="594" customWidth="1"/>
    <col min="7933" max="7933" width="11.42578125" style="594" customWidth="1"/>
    <col min="7934" max="7935" width="0" style="594" hidden="1" customWidth="1"/>
    <col min="7936" max="7936" width="10.5703125" style="594" customWidth="1"/>
    <col min="7937" max="7940" width="0" style="594" hidden="1" customWidth="1"/>
    <col min="7941" max="7941" width="11.28515625" style="594" customWidth="1"/>
    <col min="7942" max="8001" width="0" style="594" hidden="1" customWidth="1"/>
    <col min="8002" max="8002" width="12.140625" style="594" customWidth="1"/>
    <col min="8003" max="8003" width="12.28515625" style="594" customWidth="1"/>
    <col min="8004" max="8004" width="11.5703125" style="594" customWidth="1"/>
    <col min="8005" max="8174" width="9.140625" style="594"/>
    <col min="8175" max="8175" width="68.42578125" style="594" customWidth="1"/>
    <col min="8176" max="8179" width="0" style="594" hidden="1" customWidth="1"/>
    <col min="8180" max="8180" width="12.85546875" style="594" customWidth="1"/>
    <col min="8181" max="8181" width="12.5703125" style="594" customWidth="1"/>
    <col min="8182" max="8182" width="11.140625" style="594" customWidth="1"/>
    <col min="8183" max="8183" width="11.5703125" style="594" customWidth="1"/>
    <col min="8184" max="8185" width="0" style="594" hidden="1" customWidth="1"/>
    <col min="8186" max="8188" width="11.140625" style="594" customWidth="1"/>
    <col min="8189" max="8189" width="11.42578125" style="594" customWidth="1"/>
    <col min="8190" max="8191" width="0" style="594" hidden="1" customWidth="1"/>
    <col min="8192" max="8192" width="10.5703125" style="594" customWidth="1"/>
    <col min="8193" max="8196" width="0" style="594" hidden="1" customWidth="1"/>
    <col min="8197" max="8197" width="11.28515625" style="594" customWidth="1"/>
    <col min="8198" max="8257" width="0" style="594" hidden="1" customWidth="1"/>
    <col min="8258" max="8258" width="12.140625" style="594" customWidth="1"/>
    <col min="8259" max="8259" width="12.28515625" style="594" customWidth="1"/>
    <col min="8260" max="8260" width="11.5703125" style="594" customWidth="1"/>
    <col min="8261" max="8430" width="9.140625" style="594"/>
    <col min="8431" max="8431" width="68.42578125" style="594" customWidth="1"/>
    <col min="8432" max="8435" width="0" style="594" hidden="1" customWidth="1"/>
    <col min="8436" max="8436" width="12.85546875" style="594" customWidth="1"/>
    <col min="8437" max="8437" width="12.5703125" style="594" customWidth="1"/>
    <col min="8438" max="8438" width="11.140625" style="594" customWidth="1"/>
    <col min="8439" max="8439" width="11.5703125" style="594" customWidth="1"/>
    <col min="8440" max="8441" width="0" style="594" hidden="1" customWidth="1"/>
    <col min="8442" max="8444" width="11.140625" style="594" customWidth="1"/>
    <col min="8445" max="8445" width="11.42578125" style="594" customWidth="1"/>
    <col min="8446" max="8447" width="0" style="594" hidden="1" customWidth="1"/>
    <col min="8448" max="8448" width="10.5703125" style="594" customWidth="1"/>
    <col min="8449" max="8452" width="0" style="594" hidden="1" customWidth="1"/>
    <col min="8453" max="8453" width="11.28515625" style="594" customWidth="1"/>
    <col min="8454" max="8513" width="0" style="594" hidden="1" customWidth="1"/>
    <col min="8514" max="8514" width="12.140625" style="594" customWidth="1"/>
    <col min="8515" max="8515" width="12.28515625" style="594" customWidth="1"/>
    <col min="8516" max="8516" width="11.5703125" style="594" customWidth="1"/>
    <col min="8517" max="8686" width="9.140625" style="594"/>
    <col min="8687" max="8687" width="68.42578125" style="594" customWidth="1"/>
    <col min="8688" max="8691" width="0" style="594" hidden="1" customWidth="1"/>
    <col min="8692" max="8692" width="12.85546875" style="594" customWidth="1"/>
    <col min="8693" max="8693" width="12.5703125" style="594" customWidth="1"/>
    <col min="8694" max="8694" width="11.140625" style="594" customWidth="1"/>
    <col min="8695" max="8695" width="11.5703125" style="594" customWidth="1"/>
    <col min="8696" max="8697" width="0" style="594" hidden="1" customWidth="1"/>
    <col min="8698" max="8700" width="11.140625" style="594" customWidth="1"/>
    <col min="8701" max="8701" width="11.42578125" style="594" customWidth="1"/>
    <col min="8702" max="8703" width="0" style="594" hidden="1" customWidth="1"/>
    <col min="8704" max="8704" width="10.5703125" style="594" customWidth="1"/>
    <col min="8705" max="8708" width="0" style="594" hidden="1" customWidth="1"/>
    <col min="8709" max="8709" width="11.28515625" style="594" customWidth="1"/>
    <col min="8710" max="8769" width="0" style="594" hidden="1" customWidth="1"/>
    <col min="8770" max="8770" width="12.140625" style="594" customWidth="1"/>
    <col min="8771" max="8771" width="12.28515625" style="594" customWidth="1"/>
    <col min="8772" max="8772" width="11.5703125" style="594" customWidth="1"/>
    <col min="8773" max="8942" width="9.140625" style="594"/>
    <col min="8943" max="8943" width="68.42578125" style="594" customWidth="1"/>
    <col min="8944" max="8947" width="0" style="594" hidden="1" customWidth="1"/>
    <col min="8948" max="8948" width="12.85546875" style="594" customWidth="1"/>
    <col min="8949" max="8949" width="12.5703125" style="594" customWidth="1"/>
    <col min="8950" max="8950" width="11.140625" style="594" customWidth="1"/>
    <col min="8951" max="8951" width="11.5703125" style="594" customWidth="1"/>
    <col min="8952" max="8953" width="0" style="594" hidden="1" customWidth="1"/>
    <col min="8954" max="8956" width="11.140625" style="594" customWidth="1"/>
    <col min="8957" max="8957" width="11.42578125" style="594" customWidth="1"/>
    <col min="8958" max="8959" width="0" style="594" hidden="1" customWidth="1"/>
    <col min="8960" max="8960" width="10.5703125" style="594" customWidth="1"/>
    <col min="8961" max="8964" width="0" style="594" hidden="1" customWidth="1"/>
    <col min="8965" max="8965" width="11.28515625" style="594" customWidth="1"/>
    <col min="8966" max="9025" width="0" style="594" hidden="1" customWidth="1"/>
    <col min="9026" max="9026" width="12.140625" style="594" customWidth="1"/>
    <col min="9027" max="9027" width="12.28515625" style="594" customWidth="1"/>
    <col min="9028" max="9028" width="11.5703125" style="594" customWidth="1"/>
    <col min="9029" max="9198" width="9.140625" style="594"/>
    <col min="9199" max="9199" width="68.42578125" style="594" customWidth="1"/>
    <col min="9200" max="9203" width="0" style="594" hidden="1" customWidth="1"/>
    <col min="9204" max="9204" width="12.85546875" style="594" customWidth="1"/>
    <col min="9205" max="9205" width="12.5703125" style="594" customWidth="1"/>
    <col min="9206" max="9206" width="11.140625" style="594" customWidth="1"/>
    <col min="9207" max="9207" width="11.5703125" style="594" customWidth="1"/>
    <col min="9208" max="9209" width="0" style="594" hidden="1" customWidth="1"/>
    <col min="9210" max="9212" width="11.140625" style="594" customWidth="1"/>
    <col min="9213" max="9213" width="11.42578125" style="594" customWidth="1"/>
    <col min="9214" max="9215" width="0" style="594" hidden="1" customWidth="1"/>
    <col min="9216" max="9216" width="10.5703125" style="594" customWidth="1"/>
    <col min="9217" max="9220" width="0" style="594" hidden="1" customWidth="1"/>
    <col min="9221" max="9221" width="11.28515625" style="594" customWidth="1"/>
    <col min="9222" max="9281" width="0" style="594" hidden="1" customWidth="1"/>
    <col min="9282" max="9282" width="12.140625" style="594" customWidth="1"/>
    <col min="9283" max="9283" width="12.28515625" style="594" customWidth="1"/>
    <col min="9284" max="9284" width="11.5703125" style="594" customWidth="1"/>
    <col min="9285" max="9454" width="9.140625" style="594"/>
    <col min="9455" max="9455" width="68.42578125" style="594" customWidth="1"/>
    <col min="9456" max="9459" width="0" style="594" hidden="1" customWidth="1"/>
    <col min="9460" max="9460" width="12.85546875" style="594" customWidth="1"/>
    <col min="9461" max="9461" width="12.5703125" style="594" customWidth="1"/>
    <col min="9462" max="9462" width="11.140625" style="594" customWidth="1"/>
    <col min="9463" max="9463" width="11.5703125" style="594" customWidth="1"/>
    <col min="9464" max="9465" width="0" style="594" hidden="1" customWidth="1"/>
    <col min="9466" max="9468" width="11.140625" style="594" customWidth="1"/>
    <col min="9469" max="9469" width="11.42578125" style="594" customWidth="1"/>
    <col min="9470" max="9471" width="0" style="594" hidden="1" customWidth="1"/>
    <col min="9472" max="9472" width="10.5703125" style="594" customWidth="1"/>
    <col min="9473" max="9476" width="0" style="594" hidden="1" customWidth="1"/>
    <col min="9477" max="9477" width="11.28515625" style="594" customWidth="1"/>
    <col min="9478" max="9537" width="0" style="594" hidden="1" customWidth="1"/>
    <col min="9538" max="9538" width="12.140625" style="594" customWidth="1"/>
    <col min="9539" max="9539" width="12.28515625" style="594" customWidth="1"/>
    <col min="9540" max="9540" width="11.5703125" style="594" customWidth="1"/>
    <col min="9541" max="9710" width="9.140625" style="594"/>
    <col min="9711" max="9711" width="68.42578125" style="594" customWidth="1"/>
    <col min="9712" max="9715" width="0" style="594" hidden="1" customWidth="1"/>
    <col min="9716" max="9716" width="12.85546875" style="594" customWidth="1"/>
    <col min="9717" max="9717" width="12.5703125" style="594" customWidth="1"/>
    <col min="9718" max="9718" width="11.140625" style="594" customWidth="1"/>
    <col min="9719" max="9719" width="11.5703125" style="594" customWidth="1"/>
    <col min="9720" max="9721" width="0" style="594" hidden="1" customWidth="1"/>
    <col min="9722" max="9724" width="11.140625" style="594" customWidth="1"/>
    <col min="9725" max="9725" width="11.42578125" style="594" customWidth="1"/>
    <col min="9726" max="9727" width="0" style="594" hidden="1" customWidth="1"/>
    <col min="9728" max="9728" width="10.5703125" style="594" customWidth="1"/>
    <col min="9729" max="9732" width="0" style="594" hidden="1" customWidth="1"/>
    <col min="9733" max="9733" width="11.28515625" style="594" customWidth="1"/>
    <col min="9734" max="9793" width="0" style="594" hidden="1" customWidth="1"/>
    <col min="9794" max="9794" width="12.140625" style="594" customWidth="1"/>
    <col min="9795" max="9795" width="12.28515625" style="594" customWidth="1"/>
    <col min="9796" max="9796" width="11.5703125" style="594" customWidth="1"/>
    <col min="9797" max="9966" width="9.140625" style="594"/>
    <col min="9967" max="9967" width="68.42578125" style="594" customWidth="1"/>
    <col min="9968" max="9971" width="0" style="594" hidden="1" customWidth="1"/>
    <col min="9972" max="9972" width="12.85546875" style="594" customWidth="1"/>
    <col min="9973" max="9973" width="12.5703125" style="594" customWidth="1"/>
    <col min="9974" max="9974" width="11.140625" style="594" customWidth="1"/>
    <col min="9975" max="9975" width="11.5703125" style="594" customWidth="1"/>
    <col min="9976" max="9977" width="0" style="594" hidden="1" customWidth="1"/>
    <col min="9978" max="9980" width="11.140625" style="594" customWidth="1"/>
    <col min="9981" max="9981" width="11.42578125" style="594" customWidth="1"/>
    <col min="9982" max="9983" width="0" style="594" hidden="1" customWidth="1"/>
    <col min="9984" max="9984" width="10.5703125" style="594" customWidth="1"/>
    <col min="9985" max="9988" width="0" style="594" hidden="1" customWidth="1"/>
    <col min="9989" max="9989" width="11.28515625" style="594" customWidth="1"/>
    <col min="9990" max="10049" width="0" style="594" hidden="1" customWidth="1"/>
    <col min="10050" max="10050" width="12.140625" style="594" customWidth="1"/>
    <col min="10051" max="10051" width="12.28515625" style="594" customWidth="1"/>
    <col min="10052" max="10052" width="11.5703125" style="594" customWidth="1"/>
    <col min="10053" max="10222" width="9.140625" style="594"/>
    <col min="10223" max="10223" width="68.42578125" style="594" customWidth="1"/>
    <col min="10224" max="10227" width="0" style="594" hidden="1" customWidth="1"/>
    <col min="10228" max="10228" width="12.85546875" style="594" customWidth="1"/>
    <col min="10229" max="10229" width="12.5703125" style="594" customWidth="1"/>
    <col min="10230" max="10230" width="11.140625" style="594" customWidth="1"/>
    <col min="10231" max="10231" width="11.5703125" style="594" customWidth="1"/>
    <col min="10232" max="10233" width="0" style="594" hidden="1" customWidth="1"/>
    <col min="10234" max="10236" width="11.140625" style="594" customWidth="1"/>
    <col min="10237" max="10237" width="11.42578125" style="594" customWidth="1"/>
    <col min="10238" max="10239" width="0" style="594" hidden="1" customWidth="1"/>
    <col min="10240" max="10240" width="10.5703125" style="594" customWidth="1"/>
    <col min="10241" max="10244" width="0" style="594" hidden="1" customWidth="1"/>
    <col min="10245" max="10245" width="11.28515625" style="594" customWidth="1"/>
    <col min="10246" max="10305" width="0" style="594" hidden="1" customWidth="1"/>
    <col min="10306" max="10306" width="12.140625" style="594" customWidth="1"/>
    <col min="10307" max="10307" width="12.28515625" style="594" customWidth="1"/>
    <col min="10308" max="10308" width="11.5703125" style="594" customWidth="1"/>
    <col min="10309" max="10478" width="9.140625" style="594"/>
    <col min="10479" max="10479" width="68.42578125" style="594" customWidth="1"/>
    <col min="10480" max="10483" width="0" style="594" hidden="1" customWidth="1"/>
    <col min="10484" max="10484" width="12.85546875" style="594" customWidth="1"/>
    <col min="10485" max="10485" width="12.5703125" style="594" customWidth="1"/>
    <col min="10486" max="10486" width="11.140625" style="594" customWidth="1"/>
    <col min="10487" max="10487" width="11.5703125" style="594" customWidth="1"/>
    <col min="10488" max="10489" width="0" style="594" hidden="1" customWidth="1"/>
    <col min="10490" max="10492" width="11.140625" style="594" customWidth="1"/>
    <col min="10493" max="10493" width="11.42578125" style="594" customWidth="1"/>
    <col min="10494" max="10495" width="0" style="594" hidden="1" customWidth="1"/>
    <col min="10496" max="10496" width="10.5703125" style="594" customWidth="1"/>
    <col min="10497" max="10500" width="0" style="594" hidden="1" customWidth="1"/>
    <col min="10501" max="10501" width="11.28515625" style="594" customWidth="1"/>
    <col min="10502" max="10561" width="0" style="594" hidden="1" customWidth="1"/>
    <col min="10562" max="10562" width="12.140625" style="594" customWidth="1"/>
    <col min="10563" max="10563" width="12.28515625" style="594" customWidth="1"/>
    <col min="10564" max="10564" width="11.5703125" style="594" customWidth="1"/>
    <col min="10565" max="10734" width="9.140625" style="594"/>
    <col min="10735" max="10735" width="68.42578125" style="594" customWidth="1"/>
    <col min="10736" max="10739" width="0" style="594" hidden="1" customWidth="1"/>
    <col min="10740" max="10740" width="12.85546875" style="594" customWidth="1"/>
    <col min="10741" max="10741" width="12.5703125" style="594" customWidth="1"/>
    <col min="10742" max="10742" width="11.140625" style="594" customWidth="1"/>
    <col min="10743" max="10743" width="11.5703125" style="594" customWidth="1"/>
    <col min="10744" max="10745" width="0" style="594" hidden="1" customWidth="1"/>
    <col min="10746" max="10748" width="11.140625" style="594" customWidth="1"/>
    <col min="10749" max="10749" width="11.42578125" style="594" customWidth="1"/>
    <col min="10750" max="10751" width="0" style="594" hidden="1" customWidth="1"/>
    <col min="10752" max="10752" width="10.5703125" style="594" customWidth="1"/>
    <col min="10753" max="10756" width="0" style="594" hidden="1" customWidth="1"/>
    <col min="10757" max="10757" width="11.28515625" style="594" customWidth="1"/>
    <col min="10758" max="10817" width="0" style="594" hidden="1" customWidth="1"/>
    <col min="10818" max="10818" width="12.140625" style="594" customWidth="1"/>
    <col min="10819" max="10819" width="12.28515625" style="594" customWidth="1"/>
    <col min="10820" max="10820" width="11.5703125" style="594" customWidth="1"/>
    <col min="10821" max="10990" width="9.140625" style="594"/>
    <col min="10991" max="10991" width="68.42578125" style="594" customWidth="1"/>
    <col min="10992" max="10995" width="0" style="594" hidden="1" customWidth="1"/>
    <col min="10996" max="10996" width="12.85546875" style="594" customWidth="1"/>
    <col min="10997" max="10997" width="12.5703125" style="594" customWidth="1"/>
    <col min="10998" max="10998" width="11.140625" style="594" customWidth="1"/>
    <col min="10999" max="10999" width="11.5703125" style="594" customWidth="1"/>
    <col min="11000" max="11001" width="0" style="594" hidden="1" customWidth="1"/>
    <col min="11002" max="11004" width="11.140625" style="594" customWidth="1"/>
    <col min="11005" max="11005" width="11.42578125" style="594" customWidth="1"/>
    <col min="11006" max="11007" width="0" style="594" hidden="1" customWidth="1"/>
    <col min="11008" max="11008" width="10.5703125" style="594" customWidth="1"/>
    <col min="11009" max="11012" width="0" style="594" hidden="1" customWidth="1"/>
    <col min="11013" max="11013" width="11.28515625" style="594" customWidth="1"/>
    <col min="11014" max="11073" width="0" style="594" hidden="1" customWidth="1"/>
    <col min="11074" max="11074" width="12.140625" style="594" customWidth="1"/>
    <col min="11075" max="11075" width="12.28515625" style="594" customWidth="1"/>
    <col min="11076" max="11076" width="11.5703125" style="594" customWidth="1"/>
    <col min="11077" max="11246" width="9.140625" style="594"/>
    <col min="11247" max="11247" width="68.42578125" style="594" customWidth="1"/>
    <col min="11248" max="11251" width="0" style="594" hidden="1" customWidth="1"/>
    <col min="11252" max="11252" width="12.85546875" style="594" customWidth="1"/>
    <col min="11253" max="11253" width="12.5703125" style="594" customWidth="1"/>
    <col min="11254" max="11254" width="11.140625" style="594" customWidth="1"/>
    <col min="11255" max="11255" width="11.5703125" style="594" customWidth="1"/>
    <col min="11256" max="11257" width="0" style="594" hidden="1" customWidth="1"/>
    <col min="11258" max="11260" width="11.140625" style="594" customWidth="1"/>
    <col min="11261" max="11261" width="11.42578125" style="594" customWidth="1"/>
    <col min="11262" max="11263" width="0" style="594" hidden="1" customWidth="1"/>
    <col min="11264" max="11264" width="10.5703125" style="594" customWidth="1"/>
    <col min="11265" max="11268" width="0" style="594" hidden="1" customWidth="1"/>
    <col min="11269" max="11269" width="11.28515625" style="594" customWidth="1"/>
    <col min="11270" max="11329" width="0" style="594" hidden="1" customWidth="1"/>
    <col min="11330" max="11330" width="12.140625" style="594" customWidth="1"/>
    <col min="11331" max="11331" width="12.28515625" style="594" customWidth="1"/>
    <col min="11332" max="11332" width="11.5703125" style="594" customWidth="1"/>
    <col min="11333" max="11502" width="9.140625" style="594"/>
    <col min="11503" max="11503" width="68.42578125" style="594" customWidth="1"/>
    <col min="11504" max="11507" width="0" style="594" hidden="1" customWidth="1"/>
    <col min="11508" max="11508" width="12.85546875" style="594" customWidth="1"/>
    <col min="11509" max="11509" width="12.5703125" style="594" customWidth="1"/>
    <col min="11510" max="11510" width="11.140625" style="594" customWidth="1"/>
    <col min="11511" max="11511" width="11.5703125" style="594" customWidth="1"/>
    <col min="11512" max="11513" width="0" style="594" hidden="1" customWidth="1"/>
    <col min="11514" max="11516" width="11.140625" style="594" customWidth="1"/>
    <col min="11517" max="11517" width="11.42578125" style="594" customWidth="1"/>
    <col min="11518" max="11519" width="0" style="594" hidden="1" customWidth="1"/>
    <col min="11520" max="11520" width="10.5703125" style="594" customWidth="1"/>
    <col min="11521" max="11524" width="0" style="594" hidden="1" customWidth="1"/>
    <col min="11525" max="11525" width="11.28515625" style="594" customWidth="1"/>
    <col min="11526" max="11585" width="0" style="594" hidden="1" customWidth="1"/>
    <col min="11586" max="11586" width="12.140625" style="594" customWidth="1"/>
    <col min="11587" max="11587" width="12.28515625" style="594" customWidth="1"/>
    <col min="11588" max="11588" width="11.5703125" style="594" customWidth="1"/>
    <col min="11589" max="11758" width="9.140625" style="594"/>
    <col min="11759" max="11759" width="68.42578125" style="594" customWidth="1"/>
    <col min="11760" max="11763" width="0" style="594" hidden="1" customWidth="1"/>
    <col min="11764" max="11764" width="12.85546875" style="594" customWidth="1"/>
    <col min="11765" max="11765" width="12.5703125" style="594" customWidth="1"/>
    <col min="11766" max="11766" width="11.140625" style="594" customWidth="1"/>
    <col min="11767" max="11767" width="11.5703125" style="594" customWidth="1"/>
    <col min="11768" max="11769" width="0" style="594" hidden="1" customWidth="1"/>
    <col min="11770" max="11772" width="11.140625" style="594" customWidth="1"/>
    <col min="11773" max="11773" width="11.42578125" style="594" customWidth="1"/>
    <col min="11774" max="11775" width="0" style="594" hidden="1" customWidth="1"/>
    <col min="11776" max="11776" width="10.5703125" style="594" customWidth="1"/>
    <col min="11777" max="11780" width="0" style="594" hidden="1" customWidth="1"/>
    <col min="11781" max="11781" width="11.28515625" style="594" customWidth="1"/>
    <col min="11782" max="11841" width="0" style="594" hidden="1" customWidth="1"/>
    <col min="11842" max="11842" width="12.140625" style="594" customWidth="1"/>
    <col min="11843" max="11843" width="12.28515625" style="594" customWidth="1"/>
    <col min="11844" max="11844" width="11.5703125" style="594" customWidth="1"/>
    <col min="11845" max="12014" width="9.140625" style="594"/>
    <col min="12015" max="12015" width="68.42578125" style="594" customWidth="1"/>
    <col min="12016" max="12019" width="0" style="594" hidden="1" customWidth="1"/>
    <col min="12020" max="12020" width="12.85546875" style="594" customWidth="1"/>
    <col min="12021" max="12021" width="12.5703125" style="594" customWidth="1"/>
    <col min="12022" max="12022" width="11.140625" style="594" customWidth="1"/>
    <col min="12023" max="12023" width="11.5703125" style="594" customWidth="1"/>
    <col min="12024" max="12025" width="0" style="594" hidden="1" customWidth="1"/>
    <col min="12026" max="12028" width="11.140625" style="594" customWidth="1"/>
    <col min="12029" max="12029" width="11.42578125" style="594" customWidth="1"/>
    <col min="12030" max="12031" width="0" style="594" hidden="1" customWidth="1"/>
    <col min="12032" max="12032" width="10.5703125" style="594" customWidth="1"/>
    <col min="12033" max="12036" width="0" style="594" hidden="1" customWidth="1"/>
    <col min="12037" max="12037" width="11.28515625" style="594" customWidth="1"/>
    <col min="12038" max="12097" width="0" style="594" hidden="1" customWidth="1"/>
    <col min="12098" max="12098" width="12.140625" style="594" customWidth="1"/>
    <col min="12099" max="12099" width="12.28515625" style="594" customWidth="1"/>
    <col min="12100" max="12100" width="11.5703125" style="594" customWidth="1"/>
    <col min="12101" max="12270" width="9.140625" style="594"/>
    <col min="12271" max="12271" width="68.42578125" style="594" customWidth="1"/>
    <col min="12272" max="12275" width="0" style="594" hidden="1" customWidth="1"/>
    <col min="12276" max="12276" width="12.85546875" style="594" customWidth="1"/>
    <col min="12277" max="12277" width="12.5703125" style="594" customWidth="1"/>
    <col min="12278" max="12278" width="11.140625" style="594" customWidth="1"/>
    <col min="12279" max="12279" width="11.5703125" style="594" customWidth="1"/>
    <col min="12280" max="12281" width="0" style="594" hidden="1" customWidth="1"/>
    <col min="12282" max="12284" width="11.140625" style="594" customWidth="1"/>
    <col min="12285" max="12285" width="11.42578125" style="594" customWidth="1"/>
    <col min="12286" max="12287" width="0" style="594" hidden="1" customWidth="1"/>
    <col min="12288" max="12288" width="10.5703125" style="594" customWidth="1"/>
    <col min="12289" max="12292" width="0" style="594" hidden="1" customWidth="1"/>
    <col min="12293" max="12293" width="11.28515625" style="594" customWidth="1"/>
    <col min="12294" max="12353" width="0" style="594" hidden="1" customWidth="1"/>
    <col min="12354" max="12354" width="12.140625" style="594" customWidth="1"/>
    <col min="12355" max="12355" width="12.28515625" style="594" customWidth="1"/>
    <col min="12356" max="12356" width="11.5703125" style="594" customWidth="1"/>
    <col min="12357" max="12526" width="9.140625" style="594"/>
    <col min="12527" max="12527" width="68.42578125" style="594" customWidth="1"/>
    <col min="12528" max="12531" width="0" style="594" hidden="1" customWidth="1"/>
    <col min="12532" max="12532" width="12.85546875" style="594" customWidth="1"/>
    <col min="12533" max="12533" width="12.5703125" style="594" customWidth="1"/>
    <col min="12534" max="12534" width="11.140625" style="594" customWidth="1"/>
    <col min="12535" max="12535" width="11.5703125" style="594" customWidth="1"/>
    <col min="12536" max="12537" width="0" style="594" hidden="1" customWidth="1"/>
    <col min="12538" max="12540" width="11.140625" style="594" customWidth="1"/>
    <col min="12541" max="12541" width="11.42578125" style="594" customWidth="1"/>
    <col min="12542" max="12543" width="0" style="594" hidden="1" customWidth="1"/>
    <col min="12544" max="12544" width="10.5703125" style="594" customWidth="1"/>
    <col min="12545" max="12548" width="0" style="594" hidden="1" customWidth="1"/>
    <col min="12549" max="12549" width="11.28515625" style="594" customWidth="1"/>
    <col min="12550" max="12609" width="0" style="594" hidden="1" customWidth="1"/>
    <col min="12610" max="12610" width="12.140625" style="594" customWidth="1"/>
    <col min="12611" max="12611" width="12.28515625" style="594" customWidth="1"/>
    <col min="12612" max="12612" width="11.5703125" style="594" customWidth="1"/>
    <col min="12613" max="12782" width="9.140625" style="594"/>
    <col min="12783" max="12783" width="68.42578125" style="594" customWidth="1"/>
    <col min="12784" max="12787" width="0" style="594" hidden="1" customWidth="1"/>
    <col min="12788" max="12788" width="12.85546875" style="594" customWidth="1"/>
    <col min="12789" max="12789" width="12.5703125" style="594" customWidth="1"/>
    <col min="12790" max="12790" width="11.140625" style="594" customWidth="1"/>
    <col min="12791" max="12791" width="11.5703125" style="594" customWidth="1"/>
    <col min="12792" max="12793" width="0" style="594" hidden="1" customWidth="1"/>
    <col min="12794" max="12796" width="11.140625" style="594" customWidth="1"/>
    <col min="12797" max="12797" width="11.42578125" style="594" customWidth="1"/>
    <col min="12798" max="12799" width="0" style="594" hidden="1" customWidth="1"/>
    <col min="12800" max="12800" width="10.5703125" style="594" customWidth="1"/>
    <col min="12801" max="12804" width="0" style="594" hidden="1" customWidth="1"/>
    <col min="12805" max="12805" width="11.28515625" style="594" customWidth="1"/>
    <col min="12806" max="12865" width="0" style="594" hidden="1" customWidth="1"/>
    <col min="12866" max="12866" width="12.140625" style="594" customWidth="1"/>
    <col min="12867" max="12867" width="12.28515625" style="594" customWidth="1"/>
    <col min="12868" max="12868" width="11.5703125" style="594" customWidth="1"/>
    <col min="12869" max="13038" width="9.140625" style="594"/>
    <col min="13039" max="13039" width="68.42578125" style="594" customWidth="1"/>
    <col min="13040" max="13043" width="0" style="594" hidden="1" customWidth="1"/>
    <col min="13044" max="13044" width="12.85546875" style="594" customWidth="1"/>
    <col min="13045" max="13045" width="12.5703125" style="594" customWidth="1"/>
    <col min="13046" max="13046" width="11.140625" style="594" customWidth="1"/>
    <col min="13047" max="13047" width="11.5703125" style="594" customWidth="1"/>
    <col min="13048" max="13049" width="0" style="594" hidden="1" customWidth="1"/>
    <col min="13050" max="13052" width="11.140625" style="594" customWidth="1"/>
    <col min="13053" max="13053" width="11.42578125" style="594" customWidth="1"/>
    <col min="13054" max="13055" width="0" style="594" hidden="1" customWidth="1"/>
    <col min="13056" max="13056" width="10.5703125" style="594" customWidth="1"/>
    <col min="13057" max="13060" width="0" style="594" hidden="1" customWidth="1"/>
    <col min="13061" max="13061" width="11.28515625" style="594" customWidth="1"/>
    <col min="13062" max="13121" width="0" style="594" hidden="1" customWidth="1"/>
    <col min="13122" max="13122" width="12.140625" style="594" customWidth="1"/>
    <col min="13123" max="13123" width="12.28515625" style="594" customWidth="1"/>
    <col min="13124" max="13124" width="11.5703125" style="594" customWidth="1"/>
    <col min="13125" max="13294" width="9.140625" style="594"/>
    <col min="13295" max="13295" width="68.42578125" style="594" customWidth="1"/>
    <col min="13296" max="13299" width="0" style="594" hidden="1" customWidth="1"/>
    <col min="13300" max="13300" width="12.85546875" style="594" customWidth="1"/>
    <col min="13301" max="13301" width="12.5703125" style="594" customWidth="1"/>
    <col min="13302" max="13302" width="11.140625" style="594" customWidth="1"/>
    <col min="13303" max="13303" width="11.5703125" style="594" customWidth="1"/>
    <col min="13304" max="13305" width="0" style="594" hidden="1" customWidth="1"/>
    <col min="13306" max="13308" width="11.140625" style="594" customWidth="1"/>
    <col min="13309" max="13309" width="11.42578125" style="594" customWidth="1"/>
    <col min="13310" max="13311" width="0" style="594" hidden="1" customWidth="1"/>
    <col min="13312" max="13312" width="10.5703125" style="594" customWidth="1"/>
    <col min="13313" max="13316" width="0" style="594" hidden="1" customWidth="1"/>
    <col min="13317" max="13317" width="11.28515625" style="594" customWidth="1"/>
    <col min="13318" max="13377" width="0" style="594" hidden="1" customWidth="1"/>
    <col min="13378" max="13378" width="12.140625" style="594" customWidth="1"/>
    <col min="13379" max="13379" width="12.28515625" style="594" customWidth="1"/>
    <col min="13380" max="13380" width="11.5703125" style="594" customWidth="1"/>
    <col min="13381" max="13550" width="9.140625" style="594"/>
    <col min="13551" max="13551" width="68.42578125" style="594" customWidth="1"/>
    <col min="13552" max="13555" width="0" style="594" hidden="1" customWidth="1"/>
    <col min="13556" max="13556" width="12.85546875" style="594" customWidth="1"/>
    <col min="13557" max="13557" width="12.5703125" style="594" customWidth="1"/>
    <col min="13558" max="13558" width="11.140625" style="594" customWidth="1"/>
    <col min="13559" max="13559" width="11.5703125" style="594" customWidth="1"/>
    <col min="13560" max="13561" width="0" style="594" hidden="1" customWidth="1"/>
    <col min="13562" max="13564" width="11.140625" style="594" customWidth="1"/>
    <col min="13565" max="13565" width="11.42578125" style="594" customWidth="1"/>
    <col min="13566" max="13567" width="0" style="594" hidden="1" customWidth="1"/>
    <col min="13568" max="13568" width="10.5703125" style="594" customWidth="1"/>
    <col min="13569" max="13572" width="0" style="594" hidden="1" customWidth="1"/>
    <col min="13573" max="13573" width="11.28515625" style="594" customWidth="1"/>
    <col min="13574" max="13633" width="0" style="594" hidden="1" customWidth="1"/>
    <col min="13634" max="13634" width="12.140625" style="594" customWidth="1"/>
    <col min="13635" max="13635" width="12.28515625" style="594" customWidth="1"/>
    <col min="13636" max="13636" width="11.5703125" style="594" customWidth="1"/>
    <col min="13637" max="13806" width="9.140625" style="594"/>
    <col min="13807" max="13807" width="68.42578125" style="594" customWidth="1"/>
    <col min="13808" max="13811" width="0" style="594" hidden="1" customWidth="1"/>
    <col min="13812" max="13812" width="12.85546875" style="594" customWidth="1"/>
    <col min="13813" max="13813" width="12.5703125" style="594" customWidth="1"/>
    <col min="13814" max="13814" width="11.140625" style="594" customWidth="1"/>
    <col min="13815" max="13815" width="11.5703125" style="594" customWidth="1"/>
    <col min="13816" max="13817" width="0" style="594" hidden="1" customWidth="1"/>
    <col min="13818" max="13820" width="11.140625" style="594" customWidth="1"/>
    <col min="13821" max="13821" width="11.42578125" style="594" customWidth="1"/>
    <col min="13822" max="13823" width="0" style="594" hidden="1" customWidth="1"/>
    <col min="13824" max="13824" width="10.5703125" style="594" customWidth="1"/>
    <col min="13825" max="13828" width="0" style="594" hidden="1" customWidth="1"/>
    <col min="13829" max="13829" width="11.28515625" style="594" customWidth="1"/>
    <col min="13830" max="13889" width="0" style="594" hidden="1" customWidth="1"/>
    <col min="13890" max="13890" width="12.140625" style="594" customWidth="1"/>
    <col min="13891" max="13891" width="12.28515625" style="594" customWidth="1"/>
    <col min="13892" max="13892" width="11.5703125" style="594" customWidth="1"/>
    <col min="13893" max="14062" width="9.140625" style="594"/>
    <col min="14063" max="14063" width="68.42578125" style="594" customWidth="1"/>
    <col min="14064" max="14067" width="0" style="594" hidden="1" customWidth="1"/>
    <col min="14068" max="14068" width="12.85546875" style="594" customWidth="1"/>
    <col min="14069" max="14069" width="12.5703125" style="594" customWidth="1"/>
    <col min="14070" max="14070" width="11.140625" style="594" customWidth="1"/>
    <col min="14071" max="14071" width="11.5703125" style="594" customWidth="1"/>
    <col min="14072" max="14073" width="0" style="594" hidden="1" customWidth="1"/>
    <col min="14074" max="14076" width="11.140625" style="594" customWidth="1"/>
    <col min="14077" max="14077" width="11.42578125" style="594" customWidth="1"/>
    <col min="14078" max="14079" width="0" style="594" hidden="1" customWidth="1"/>
    <col min="14080" max="14080" width="10.5703125" style="594" customWidth="1"/>
    <col min="14081" max="14084" width="0" style="594" hidden="1" customWidth="1"/>
    <col min="14085" max="14085" width="11.28515625" style="594" customWidth="1"/>
    <col min="14086" max="14145" width="0" style="594" hidden="1" customWidth="1"/>
    <col min="14146" max="14146" width="12.140625" style="594" customWidth="1"/>
    <col min="14147" max="14147" width="12.28515625" style="594" customWidth="1"/>
    <col min="14148" max="14148" width="11.5703125" style="594" customWidth="1"/>
    <col min="14149" max="14318" width="9.140625" style="594"/>
    <col min="14319" max="14319" width="68.42578125" style="594" customWidth="1"/>
    <col min="14320" max="14323" width="0" style="594" hidden="1" customWidth="1"/>
    <col min="14324" max="14324" width="12.85546875" style="594" customWidth="1"/>
    <col min="14325" max="14325" width="12.5703125" style="594" customWidth="1"/>
    <col min="14326" max="14326" width="11.140625" style="594" customWidth="1"/>
    <col min="14327" max="14327" width="11.5703125" style="594" customWidth="1"/>
    <col min="14328" max="14329" width="0" style="594" hidden="1" customWidth="1"/>
    <col min="14330" max="14332" width="11.140625" style="594" customWidth="1"/>
    <col min="14333" max="14333" width="11.42578125" style="594" customWidth="1"/>
    <col min="14334" max="14335" width="0" style="594" hidden="1" customWidth="1"/>
    <col min="14336" max="14336" width="10.5703125" style="594" customWidth="1"/>
    <col min="14337" max="14340" width="0" style="594" hidden="1" customWidth="1"/>
    <col min="14341" max="14341" width="11.28515625" style="594" customWidth="1"/>
    <col min="14342" max="14401" width="0" style="594" hidden="1" customWidth="1"/>
    <col min="14402" max="14402" width="12.140625" style="594" customWidth="1"/>
    <col min="14403" max="14403" width="12.28515625" style="594" customWidth="1"/>
    <col min="14404" max="14404" width="11.5703125" style="594" customWidth="1"/>
    <col min="14405" max="14574" width="9.140625" style="594"/>
    <col min="14575" max="14575" width="68.42578125" style="594" customWidth="1"/>
    <col min="14576" max="14579" width="0" style="594" hidden="1" customWidth="1"/>
    <col min="14580" max="14580" width="12.85546875" style="594" customWidth="1"/>
    <col min="14581" max="14581" width="12.5703125" style="594" customWidth="1"/>
    <col min="14582" max="14582" width="11.140625" style="594" customWidth="1"/>
    <col min="14583" max="14583" width="11.5703125" style="594" customWidth="1"/>
    <col min="14584" max="14585" width="0" style="594" hidden="1" customWidth="1"/>
    <col min="14586" max="14588" width="11.140625" style="594" customWidth="1"/>
    <col min="14589" max="14589" width="11.42578125" style="594" customWidth="1"/>
    <col min="14590" max="14591" width="0" style="594" hidden="1" customWidth="1"/>
    <col min="14592" max="14592" width="10.5703125" style="594" customWidth="1"/>
    <col min="14593" max="14596" width="0" style="594" hidden="1" customWidth="1"/>
    <col min="14597" max="14597" width="11.28515625" style="594" customWidth="1"/>
    <col min="14598" max="14657" width="0" style="594" hidden="1" customWidth="1"/>
    <col min="14658" max="14658" width="12.140625" style="594" customWidth="1"/>
    <col min="14659" max="14659" width="12.28515625" style="594" customWidth="1"/>
    <col min="14660" max="14660" width="11.5703125" style="594" customWidth="1"/>
    <col min="14661" max="14830" width="9.140625" style="594"/>
    <col min="14831" max="14831" width="68.42578125" style="594" customWidth="1"/>
    <col min="14832" max="14835" width="0" style="594" hidden="1" customWidth="1"/>
    <col min="14836" max="14836" width="12.85546875" style="594" customWidth="1"/>
    <col min="14837" max="14837" width="12.5703125" style="594" customWidth="1"/>
    <col min="14838" max="14838" width="11.140625" style="594" customWidth="1"/>
    <col min="14839" max="14839" width="11.5703125" style="594" customWidth="1"/>
    <col min="14840" max="14841" width="0" style="594" hidden="1" customWidth="1"/>
    <col min="14842" max="14844" width="11.140625" style="594" customWidth="1"/>
    <col min="14845" max="14845" width="11.42578125" style="594" customWidth="1"/>
    <col min="14846" max="14847" width="0" style="594" hidden="1" customWidth="1"/>
    <col min="14848" max="14848" width="10.5703125" style="594" customWidth="1"/>
    <col min="14849" max="14852" width="0" style="594" hidden="1" customWidth="1"/>
    <col min="14853" max="14853" width="11.28515625" style="594" customWidth="1"/>
    <col min="14854" max="14913" width="0" style="594" hidden="1" customWidth="1"/>
    <col min="14914" max="14914" width="12.140625" style="594" customWidth="1"/>
    <col min="14915" max="14915" width="12.28515625" style="594" customWidth="1"/>
    <col min="14916" max="14916" width="11.5703125" style="594" customWidth="1"/>
    <col min="14917" max="15086" width="9.140625" style="594"/>
    <col min="15087" max="15087" width="68.42578125" style="594" customWidth="1"/>
    <col min="15088" max="15091" width="0" style="594" hidden="1" customWidth="1"/>
    <col min="15092" max="15092" width="12.85546875" style="594" customWidth="1"/>
    <col min="15093" max="15093" width="12.5703125" style="594" customWidth="1"/>
    <col min="15094" max="15094" width="11.140625" style="594" customWidth="1"/>
    <col min="15095" max="15095" width="11.5703125" style="594" customWidth="1"/>
    <col min="15096" max="15097" width="0" style="594" hidden="1" customWidth="1"/>
    <col min="15098" max="15100" width="11.140625" style="594" customWidth="1"/>
    <col min="15101" max="15101" width="11.42578125" style="594" customWidth="1"/>
    <col min="15102" max="15103" width="0" style="594" hidden="1" customWidth="1"/>
    <col min="15104" max="15104" width="10.5703125" style="594" customWidth="1"/>
    <col min="15105" max="15108" width="0" style="594" hidden="1" customWidth="1"/>
    <col min="15109" max="15109" width="11.28515625" style="594" customWidth="1"/>
    <col min="15110" max="15169" width="0" style="594" hidden="1" customWidth="1"/>
    <col min="15170" max="15170" width="12.140625" style="594" customWidth="1"/>
    <col min="15171" max="15171" width="12.28515625" style="594" customWidth="1"/>
    <col min="15172" max="15172" width="11.5703125" style="594" customWidth="1"/>
    <col min="15173" max="15342" width="9.140625" style="594"/>
    <col min="15343" max="15343" width="68.42578125" style="594" customWidth="1"/>
    <col min="15344" max="15347" width="0" style="594" hidden="1" customWidth="1"/>
    <col min="15348" max="15348" width="12.85546875" style="594" customWidth="1"/>
    <col min="15349" max="15349" width="12.5703125" style="594" customWidth="1"/>
    <col min="15350" max="15350" width="11.140625" style="594" customWidth="1"/>
    <col min="15351" max="15351" width="11.5703125" style="594" customWidth="1"/>
    <col min="15352" max="15353" width="0" style="594" hidden="1" customWidth="1"/>
    <col min="15354" max="15356" width="11.140625" style="594" customWidth="1"/>
    <col min="15357" max="15357" width="11.42578125" style="594" customWidth="1"/>
    <col min="15358" max="15359" width="0" style="594" hidden="1" customWidth="1"/>
    <col min="15360" max="15360" width="10.5703125" style="594" customWidth="1"/>
    <col min="15361" max="15364" width="0" style="594" hidden="1" customWidth="1"/>
    <col min="15365" max="15365" width="11.28515625" style="594" customWidth="1"/>
    <col min="15366" max="15425" width="0" style="594" hidden="1" customWidth="1"/>
    <col min="15426" max="15426" width="12.140625" style="594" customWidth="1"/>
    <col min="15427" max="15427" width="12.28515625" style="594" customWidth="1"/>
    <col min="15428" max="15428" width="11.5703125" style="594" customWidth="1"/>
    <col min="15429" max="15598" width="9.140625" style="594"/>
    <col min="15599" max="15599" width="68.42578125" style="594" customWidth="1"/>
    <col min="15600" max="15603" width="0" style="594" hidden="1" customWidth="1"/>
    <col min="15604" max="15604" width="12.85546875" style="594" customWidth="1"/>
    <col min="15605" max="15605" width="12.5703125" style="594" customWidth="1"/>
    <col min="15606" max="15606" width="11.140625" style="594" customWidth="1"/>
    <col min="15607" max="15607" width="11.5703125" style="594" customWidth="1"/>
    <col min="15608" max="15609" width="0" style="594" hidden="1" customWidth="1"/>
    <col min="15610" max="15612" width="11.140625" style="594" customWidth="1"/>
    <col min="15613" max="15613" width="11.42578125" style="594" customWidth="1"/>
    <col min="15614" max="15615" width="0" style="594" hidden="1" customWidth="1"/>
    <col min="15616" max="15616" width="10.5703125" style="594" customWidth="1"/>
    <col min="15617" max="15620" width="0" style="594" hidden="1" customWidth="1"/>
    <col min="15621" max="15621" width="11.28515625" style="594" customWidth="1"/>
    <col min="15622" max="15681" width="0" style="594" hidden="1" customWidth="1"/>
    <col min="15682" max="15682" width="12.140625" style="594" customWidth="1"/>
    <col min="15683" max="15683" width="12.28515625" style="594" customWidth="1"/>
    <col min="15684" max="15684" width="11.5703125" style="594" customWidth="1"/>
    <col min="15685" max="15854" width="9.140625" style="594"/>
    <col min="15855" max="15855" width="68.42578125" style="594" customWidth="1"/>
    <col min="15856" max="15859" width="0" style="594" hidden="1" customWidth="1"/>
    <col min="15860" max="15860" width="12.85546875" style="594" customWidth="1"/>
    <col min="15861" max="15861" width="12.5703125" style="594" customWidth="1"/>
    <col min="15862" max="15862" width="11.140625" style="594" customWidth="1"/>
    <col min="15863" max="15863" width="11.5703125" style="594" customWidth="1"/>
    <col min="15864" max="15865" width="0" style="594" hidden="1" customWidth="1"/>
    <col min="15866" max="15868" width="11.140625" style="594" customWidth="1"/>
    <col min="15869" max="15869" width="11.42578125" style="594" customWidth="1"/>
    <col min="15870" max="15871" width="0" style="594" hidden="1" customWidth="1"/>
    <col min="15872" max="15872" width="10.5703125" style="594" customWidth="1"/>
    <col min="15873" max="15876" width="0" style="594" hidden="1" customWidth="1"/>
    <col min="15877" max="15877" width="11.28515625" style="594" customWidth="1"/>
    <col min="15878" max="15937" width="0" style="594" hidden="1" customWidth="1"/>
    <col min="15938" max="15938" width="12.140625" style="594" customWidth="1"/>
    <col min="15939" max="15939" width="12.28515625" style="594" customWidth="1"/>
    <col min="15940" max="15940" width="11.5703125" style="594" customWidth="1"/>
    <col min="15941" max="16110" width="9.140625" style="594"/>
    <col min="16111" max="16111" width="68.42578125" style="594" customWidth="1"/>
    <col min="16112" max="16115" width="0" style="594" hidden="1" customWidth="1"/>
    <col min="16116" max="16116" width="12.85546875" style="594" customWidth="1"/>
    <col min="16117" max="16117" width="12.5703125" style="594" customWidth="1"/>
    <col min="16118" max="16118" width="11.140625" style="594" customWidth="1"/>
    <col min="16119" max="16119" width="11.5703125" style="594" customWidth="1"/>
    <col min="16120" max="16121" width="0" style="594" hidden="1" customWidth="1"/>
    <col min="16122" max="16124" width="11.140625" style="594" customWidth="1"/>
    <col min="16125" max="16125" width="11.42578125" style="594" customWidth="1"/>
    <col min="16126" max="16127" width="0" style="594" hidden="1" customWidth="1"/>
    <col min="16128" max="16128" width="10.5703125" style="594" customWidth="1"/>
    <col min="16129" max="16132" width="0" style="594" hidden="1" customWidth="1"/>
    <col min="16133" max="16133" width="11.28515625" style="594" customWidth="1"/>
    <col min="16134" max="16193" width="0" style="594" hidden="1" customWidth="1"/>
    <col min="16194" max="16194" width="12.140625" style="594" customWidth="1"/>
    <col min="16195" max="16195" width="12.28515625" style="594" customWidth="1"/>
    <col min="16196" max="16196" width="11.5703125" style="594" customWidth="1"/>
    <col min="16197" max="16384" width="9.140625" style="594"/>
  </cols>
  <sheetData>
    <row r="1" spans="2:67" ht="18" customHeight="1" x14ac:dyDescent="0.25">
      <c r="B1" s="593" t="s">
        <v>0</v>
      </c>
      <c r="C1" s="593"/>
      <c r="D1" s="593"/>
      <c r="E1" s="593"/>
      <c r="F1" s="593"/>
      <c r="G1" s="593"/>
      <c r="H1" s="593"/>
      <c r="I1" s="1042" t="s">
        <v>521</v>
      </c>
      <c r="J1" s="1042"/>
      <c r="K1" s="1042"/>
      <c r="L1" s="593"/>
      <c r="M1" s="593"/>
      <c r="N1" s="593"/>
      <c r="O1" s="593"/>
      <c r="P1" s="593"/>
      <c r="Q1" s="593"/>
      <c r="R1" s="593"/>
      <c r="S1" s="593"/>
      <c r="T1" s="593"/>
      <c r="U1" s="593"/>
      <c r="V1" s="593"/>
      <c r="W1" s="593"/>
      <c r="X1" s="593"/>
      <c r="Y1" s="593"/>
      <c r="Z1" s="593"/>
      <c r="AA1" s="593"/>
      <c r="AB1" s="593"/>
      <c r="AC1" s="593"/>
      <c r="AD1" s="593"/>
      <c r="AE1" s="593"/>
      <c r="AF1" s="593"/>
      <c r="AG1" s="593"/>
      <c r="AH1" s="593"/>
      <c r="AI1" s="593"/>
      <c r="AJ1" s="593"/>
      <c r="AK1" s="593"/>
      <c r="AL1" s="593"/>
      <c r="AM1" s="593"/>
      <c r="AN1" s="593"/>
      <c r="AO1" s="593"/>
      <c r="AP1" s="593"/>
      <c r="AQ1" s="593"/>
      <c r="AR1" s="593"/>
      <c r="AS1" s="593"/>
      <c r="AT1" s="593"/>
      <c r="AU1" s="593"/>
      <c r="AV1" s="593"/>
      <c r="AW1" s="593"/>
      <c r="AX1" s="593"/>
      <c r="AY1" s="593"/>
      <c r="AZ1" s="593"/>
      <c r="BA1" s="593"/>
      <c r="BB1" s="593"/>
      <c r="BC1" s="593"/>
      <c r="BD1" s="593"/>
      <c r="BE1" s="593"/>
      <c r="BF1" s="593"/>
      <c r="BG1" s="593"/>
      <c r="BH1" s="593"/>
      <c r="BI1" s="593"/>
      <c r="BJ1" s="593"/>
      <c r="BK1" s="593"/>
      <c r="BL1" s="593"/>
      <c r="BM1" s="593"/>
      <c r="BN1" s="593"/>
      <c r="BO1" s="593"/>
    </row>
    <row r="2" spans="2:67" ht="18" customHeight="1" x14ac:dyDescent="0.25">
      <c r="B2" s="593"/>
      <c r="C2" s="593"/>
      <c r="D2" s="593"/>
      <c r="E2" s="593"/>
      <c r="F2" s="593"/>
      <c r="G2" s="593"/>
      <c r="H2" s="593"/>
      <c r="I2" s="593"/>
      <c r="J2" s="593"/>
      <c r="K2" s="593"/>
      <c r="L2" s="593"/>
      <c r="M2" s="593"/>
      <c r="N2" s="593"/>
      <c r="O2" s="593"/>
      <c r="P2" s="593"/>
      <c r="Q2" s="593"/>
      <c r="R2" s="593"/>
      <c r="S2" s="593"/>
      <c r="T2" s="593"/>
      <c r="U2" s="593"/>
      <c r="V2" s="593"/>
      <c r="W2" s="593"/>
      <c r="X2" s="593"/>
      <c r="Y2" s="593"/>
      <c r="Z2" s="593"/>
      <c r="AA2" s="593"/>
      <c r="AB2" s="593"/>
      <c r="AC2" s="593"/>
      <c r="AD2" s="593"/>
      <c r="AE2" s="593"/>
      <c r="AF2" s="593"/>
      <c r="AG2" s="593"/>
      <c r="AH2" s="593"/>
      <c r="AI2" s="593"/>
      <c r="AJ2" s="593"/>
      <c r="AK2" s="593"/>
      <c r="AL2" s="593"/>
      <c r="AM2" s="593"/>
      <c r="AN2" s="593"/>
      <c r="AO2" s="593"/>
      <c r="AP2" s="593"/>
      <c r="AQ2" s="593"/>
      <c r="AR2" s="593"/>
      <c r="AS2" s="593"/>
      <c r="AT2" s="593"/>
      <c r="AU2" s="593"/>
      <c r="AV2" s="593"/>
      <c r="AW2" s="593"/>
      <c r="AX2" s="593"/>
      <c r="AY2" s="593"/>
      <c r="AZ2" s="593"/>
      <c r="BA2" s="593"/>
      <c r="BB2" s="593"/>
      <c r="BC2" s="593"/>
      <c r="BD2" s="593"/>
      <c r="BE2" s="593"/>
      <c r="BF2" s="593"/>
      <c r="BG2" s="593"/>
      <c r="BH2" s="593"/>
      <c r="BI2" s="593"/>
      <c r="BJ2" s="593"/>
      <c r="BK2" s="593"/>
      <c r="BL2" s="593"/>
      <c r="BM2" s="593"/>
      <c r="BN2" s="593"/>
      <c r="BO2" s="593"/>
    </row>
    <row r="3" spans="2:67" ht="18" customHeight="1" x14ac:dyDescent="0.25">
      <c r="B3" s="593"/>
      <c r="C3" s="593"/>
      <c r="D3" s="593"/>
      <c r="E3" s="593"/>
      <c r="F3" s="593"/>
      <c r="G3" s="593"/>
      <c r="H3" s="593"/>
      <c r="I3" s="593"/>
      <c r="J3" s="593"/>
      <c r="K3" s="593"/>
      <c r="L3" s="593"/>
      <c r="M3" s="593"/>
      <c r="N3" s="593"/>
      <c r="O3" s="593"/>
      <c r="P3" s="593"/>
      <c r="Q3" s="593"/>
      <c r="R3" s="593"/>
      <c r="S3" s="593"/>
      <c r="T3" s="593"/>
      <c r="U3" s="593"/>
      <c r="V3" s="593"/>
      <c r="W3" s="593"/>
      <c r="X3" s="593"/>
      <c r="Y3" s="593"/>
      <c r="Z3" s="593"/>
      <c r="AA3" s="593"/>
      <c r="AB3" s="593"/>
      <c r="AC3" s="593"/>
      <c r="AD3" s="593"/>
      <c r="AE3" s="593"/>
      <c r="AF3" s="593"/>
      <c r="AG3" s="593"/>
      <c r="AH3" s="593"/>
      <c r="AI3" s="593"/>
      <c r="AJ3" s="593"/>
      <c r="AK3" s="593"/>
      <c r="AL3" s="593"/>
      <c r="AM3" s="593"/>
      <c r="AN3" s="593"/>
      <c r="AO3" s="593"/>
      <c r="AP3" s="593"/>
      <c r="AQ3" s="593"/>
      <c r="AR3" s="593"/>
      <c r="AS3" s="593"/>
      <c r="AT3" s="593"/>
      <c r="AU3" s="593"/>
      <c r="AV3" s="593"/>
      <c r="AW3" s="593"/>
      <c r="AX3" s="593"/>
      <c r="AY3" s="593"/>
      <c r="AZ3" s="593"/>
      <c r="BA3" s="593"/>
      <c r="BB3" s="593"/>
      <c r="BC3" s="593"/>
      <c r="BD3" s="593"/>
      <c r="BE3" s="593"/>
      <c r="BF3" s="593"/>
      <c r="BG3" s="593"/>
      <c r="BH3" s="593"/>
      <c r="BI3" s="593"/>
      <c r="BJ3" s="593"/>
      <c r="BK3" s="593"/>
      <c r="BL3" s="593"/>
      <c r="BM3" s="593"/>
      <c r="BN3" s="593"/>
      <c r="BO3" s="593"/>
    </row>
    <row r="4" spans="2:67" ht="18.75" x14ac:dyDescent="0.3">
      <c r="B4" s="1043" t="s">
        <v>523</v>
      </c>
      <c r="C4" s="1046"/>
      <c r="D4" s="1046"/>
      <c r="E4" s="1046"/>
      <c r="F4" s="1046"/>
      <c r="G4" s="1046"/>
      <c r="H4" s="1046"/>
      <c r="I4" s="1046"/>
      <c r="J4" s="1046"/>
      <c r="K4" s="1046"/>
      <c r="L4" s="593"/>
      <c r="M4" s="593"/>
      <c r="N4" s="593"/>
      <c r="O4" s="593"/>
      <c r="P4" s="593"/>
      <c r="Q4" s="593"/>
      <c r="R4" s="593"/>
      <c r="S4" s="593"/>
      <c r="T4" s="593"/>
      <c r="U4" s="593"/>
      <c r="V4" s="593"/>
      <c r="W4" s="593"/>
      <c r="X4" s="593"/>
      <c r="Y4" s="593"/>
      <c r="Z4" s="593"/>
      <c r="AA4" s="593"/>
      <c r="AB4" s="593"/>
      <c r="AC4" s="593"/>
      <c r="AD4" s="593"/>
      <c r="AE4" s="593"/>
      <c r="AF4" s="593"/>
      <c r="AG4" s="593"/>
      <c r="AH4" s="593"/>
      <c r="AI4" s="593"/>
      <c r="AJ4" s="593"/>
      <c r="AK4" s="593"/>
      <c r="AL4" s="593"/>
      <c r="AM4" s="593"/>
      <c r="AN4" s="593"/>
      <c r="AO4" s="593"/>
      <c r="AP4" s="593"/>
      <c r="AQ4" s="593"/>
      <c r="AR4" s="593"/>
      <c r="AS4" s="593"/>
      <c r="AT4" s="593"/>
      <c r="AU4" s="593"/>
      <c r="AV4" s="593"/>
      <c r="AW4" s="593"/>
      <c r="AX4" s="593"/>
      <c r="AY4" s="593"/>
      <c r="AZ4" s="593"/>
      <c r="BA4" s="593"/>
      <c r="BB4" s="593"/>
      <c r="BC4" s="593"/>
      <c r="BD4" s="593"/>
      <c r="BE4" s="593"/>
      <c r="BF4" s="593"/>
      <c r="BG4" s="593"/>
      <c r="BH4" s="593"/>
      <c r="BI4" s="593"/>
      <c r="BJ4" s="593"/>
      <c r="BK4" s="593"/>
      <c r="BL4" s="593"/>
      <c r="BM4" s="593"/>
      <c r="BN4" s="593"/>
      <c r="BO4" s="593"/>
    </row>
    <row r="5" spans="2:67" ht="18.75" x14ac:dyDescent="0.3">
      <c r="B5" s="595"/>
      <c r="C5" s="596"/>
      <c r="E5" s="596"/>
      <c r="F5" s="596"/>
      <c r="G5" s="597"/>
      <c r="H5" s="597"/>
      <c r="I5" s="597"/>
      <c r="J5" s="597"/>
      <c r="K5" s="597"/>
      <c r="L5" s="593"/>
      <c r="M5" s="593"/>
      <c r="N5" s="593"/>
      <c r="O5" s="593"/>
      <c r="P5" s="593"/>
      <c r="Q5" s="593"/>
      <c r="R5" s="593"/>
      <c r="S5" s="593"/>
      <c r="T5" s="593"/>
      <c r="U5" s="593"/>
      <c r="V5" s="593"/>
      <c r="W5" s="593"/>
      <c r="X5" s="593"/>
      <c r="Y5" s="593"/>
      <c r="Z5" s="593"/>
      <c r="AA5" s="593"/>
      <c r="AB5" s="593"/>
      <c r="AC5" s="593"/>
      <c r="AD5" s="593"/>
      <c r="AE5" s="593"/>
      <c r="AF5" s="593"/>
      <c r="AG5" s="593"/>
      <c r="AH5" s="593"/>
      <c r="AI5" s="593"/>
      <c r="AJ5" s="593"/>
      <c r="AK5" s="593"/>
      <c r="AL5" s="593"/>
      <c r="AM5" s="593"/>
      <c r="AN5" s="593"/>
      <c r="AO5" s="593"/>
      <c r="AP5" s="593"/>
      <c r="AQ5" s="593"/>
      <c r="AR5" s="593"/>
      <c r="AS5" s="593"/>
      <c r="AT5" s="593"/>
      <c r="AU5" s="593"/>
      <c r="AV5" s="593"/>
      <c r="AW5" s="593"/>
      <c r="AX5" s="593"/>
      <c r="AY5" s="593"/>
      <c r="AZ5" s="593"/>
      <c r="BA5" s="593"/>
      <c r="BB5" s="593"/>
      <c r="BC5" s="593"/>
      <c r="BD5" s="593"/>
      <c r="BE5" s="593"/>
      <c r="BF5" s="593"/>
      <c r="BG5" s="593"/>
      <c r="BH5" s="593"/>
      <c r="BI5" s="593"/>
      <c r="BJ5" s="593"/>
      <c r="BK5" s="593"/>
      <c r="BL5" s="593"/>
      <c r="BM5" s="593"/>
      <c r="BN5" s="593"/>
      <c r="BO5" s="593"/>
    </row>
    <row r="6" spans="2:67" ht="18" customHeight="1" thickBot="1" x14ac:dyDescent="0.3">
      <c r="B6" s="593"/>
      <c r="C6" s="598"/>
      <c r="D6" s="598"/>
      <c r="E6" s="598"/>
      <c r="F6" s="598"/>
      <c r="G6" s="598"/>
      <c r="H6" s="598"/>
      <c r="J6" s="1044" t="s">
        <v>2</v>
      </c>
      <c r="K6" s="1044"/>
      <c r="L6" s="593"/>
      <c r="M6" s="593"/>
      <c r="N6" s="593"/>
      <c r="O6" s="593"/>
      <c r="P6" s="593"/>
      <c r="Q6" s="593"/>
      <c r="R6" s="593"/>
      <c r="S6" s="593"/>
      <c r="T6" s="593"/>
      <c r="U6" s="593"/>
      <c r="V6" s="593"/>
      <c r="W6" s="593"/>
      <c r="X6" s="593"/>
      <c r="Y6" s="593"/>
      <c r="Z6" s="593"/>
      <c r="AA6" s="593"/>
      <c r="AB6" s="593"/>
      <c r="AC6" s="593"/>
      <c r="AD6" s="593"/>
      <c r="AE6" s="593"/>
      <c r="AF6" s="593"/>
      <c r="AG6" s="593"/>
      <c r="AH6" s="593"/>
      <c r="AI6" s="593"/>
      <c r="AJ6" s="593"/>
      <c r="AK6" s="593"/>
      <c r="AL6" s="593"/>
      <c r="AM6" s="593"/>
      <c r="AN6" s="593"/>
      <c r="AO6" s="593"/>
      <c r="AP6" s="593"/>
      <c r="AQ6" s="593"/>
      <c r="AR6" s="593"/>
      <c r="AS6" s="593"/>
      <c r="AT6" s="593"/>
      <c r="AU6" s="593"/>
      <c r="AV6" s="593"/>
      <c r="AW6" s="593"/>
      <c r="AX6" s="593"/>
      <c r="AY6" s="593"/>
      <c r="AZ6" s="593"/>
      <c r="BA6" s="593"/>
      <c r="BB6" s="593"/>
      <c r="BC6" s="593"/>
      <c r="BD6" s="593"/>
      <c r="BE6" s="593"/>
      <c r="BF6" s="593"/>
      <c r="BG6" s="593"/>
      <c r="BH6" s="593"/>
      <c r="BI6" s="593"/>
      <c r="BJ6" s="593"/>
      <c r="BK6" s="593"/>
      <c r="BL6" s="593"/>
      <c r="BM6" s="593"/>
      <c r="BN6" s="593"/>
      <c r="BO6" s="593"/>
    </row>
    <row r="7" spans="2:67" ht="22.5" customHeight="1" thickBot="1" x14ac:dyDescent="0.25">
      <c r="B7" s="1023" t="s">
        <v>336</v>
      </c>
      <c r="C7" s="599" t="s">
        <v>188</v>
      </c>
      <c r="D7" s="1026" t="s">
        <v>208</v>
      </c>
      <c r="E7" s="1047"/>
      <c r="F7" s="1047"/>
      <c r="G7" s="1047"/>
      <c r="H7" s="1047"/>
      <c r="I7" s="1047"/>
      <c r="J7" s="1047"/>
      <c r="K7" s="1048"/>
    </row>
    <row r="8" spans="2:67" ht="20.100000000000001" customHeight="1" x14ac:dyDescent="0.2">
      <c r="B8" s="1024"/>
      <c r="C8" s="1045" t="s">
        <v>182</v>
      </c>
      <c r="D8" s="1045" t="s">
        <v>436</v>
      </c>
      <c r="E8" s="1049" t="s">
        <v>138</v>
      </c>
      <c r="F8" s="1031" t="s">
        <v>139</v>
      </c>
      <c r="G8" s="1037" t="s">
        <v>140</v>
      </c>
      <c r="H8" s="1039" t="s">
        <v>141</v>
      </c>
      <c r="I8" s="1039" t="s">
        <v>142</v>
      </c>
      <c r="J8" s="1039" t="s">
        <v>143</v>
      </c>
      <c r="K8" s="1039" t="s">
        <v>144</v>
      </c>
    </row>
    <row r="9" spans="2:67" ht="32.25" customHeight="1" thickBot="1" x14ac:dyDescent="0.25">
      <c r="B9" s="1025"/>
      <c r="C9" s="1040"/>
      <c r="D9" s="1040"/>
      <c r="E9" s="1050"/>
      <c r="F9" s="1036"/>
      <c r="G9" s="1038"/>
      <c r="H9" s="1038"/>
      <c r="I9" s="1038"/>
      <c r="J9" s="1040"/>
      <c r="K9" s="1041"/>
    </row>
    <row r="10" spans="2:67" ht="20.100000000000001" customHeight="1" x14ac:dyDescent="0.25">
      <c r="B10" s="601" t="s">
        <v>200</v>
      </c>
      <c r="C10" s="854">
        <f>SUM(D10:J10)</f>
        <v>0</v>
      </c>
      <c r="D10" s="855"/>
      <c r="E10" s="855"/>
      <c r="F10" s="855"/>
      <c r="G10" s="603"/>
      <c r="H10" s="603"/>
      <c r="I10" s="603"/>
      <c r="J10" s="608"/>
      <c r="K10" s="856"/>
      <c r="L10" s="605"/>
      <c r="M10" s="605"/>
      <c r="N10" s="605"/>
      <c r="O10" s="605"/>
      <c r="P10" s="605"/>
      <c r="Q10" s="605"/>
      <c r="R10" s="605"/>
      <c r="S10" s="605"/>
      <c r="T10" s="605"/>
      <c r="U10" s="605"/>
      <c r="V10" s="605"/>
      <c r="W10" s="605"/>
      <c r="X10" s="605"/>
      <c r="Y10" s="605"/>
      <c r="Z10" s="605"/>
      <c r="AA10" s="605"/>
      <c r="AB10" s="605"/>
      <c r="AC10" s="605"/>
      <c r="AD10" s="605"/>
      <c r="AE10" s="605"/>
      <c r="AF10" s="605"/>
      <c r="AG10" s="605"/>
      <c r="AH10" s="605"/>
      <c r="AI10" s="605"/>
      <c r="AJ10" s="605"/>
      <c r="AK10" s="605"/>
      <c r="AL10" s="605"/>
      <c r="AM10" s="605"/>
      <c r="AN10" s="605"/>
    </row>
    <row r="11" spans="2:67" ht="20.100000000000001" customHeight="1" x14ac:dyDescent="0.25">
      <c r="B11" s="606" t="s">
        <v>203</v>
      </c>
      <c r="C11" s="607">
        <f>SUM(D11:J11)</f>
        <v>130188818</v>
      </c>
      <c r="D11" s="608">
        <f>'2.a.sz.melléklet'!G16-'9.sz.melléklet'!D11</f>
        <v>49954734</v>
      </c>
      <c r="E11" s="608">
        <f>'2.a.sz.melléklet'!H16-'9.sz.melléklet'!E11</f>
        <v>9356029</v>
      </c>
      <c r="F11" s="608">
        <f>'2.a.sz.melléklet'!I16-'9.sz.melléklet'!F11</f>
        <v>70878055</v>
      </c>
      <c r="G11" s="608"/>
      <c r="H11" s="608"/>
      <c r="I11" s="608"/>
      <c r="J11" s="608"/>
      <c r="K11" s="609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5"/>
      <c r="AB11" s="605"/>
      <c r="AC11" s="605"/>
      <c r="AD11" s="605"/>
      <c r="AE11" s="605"/>
      <c r="AF11" s="605"/>
      <c r="AG11" s="605"/>
      <c r="AH11" s="605"/>
      <c r="AI11" s="605"/>
      <c r="AJ11" s="605"/>
      <c r="AK11" s="605"/>
      <c r="AL11" s="605"/>
      <c r="AM11" s="605"/>
      <c r="AN11" s="605"/>
    </row>
    <row r="12" spans="2:67" ht="20.100000000000001" customHeight="1" thickBot="1" x14ac:dyDescent="0.3">
      <c r="B12" s="601" t="s">
        <v>437</v>
      </c>
      <c r="C12" s="610">
        <f>SUM(D12:J12)</f>
        <v>0</v>
      </c>
      <c r="D12" s="759"/>
      <c r="E12" s="759"/>
      <c r="F12" s="759"/>
      <c r="G12" s="603"/>
      <c r="H12" s="603"/>
      <c r="I12" s="603"/>
      <c r="J12" s="603"/>
      <c r="K12" s="611"/>
      <c r="L12" s="605"/>
      <c r="M12" s="605"/>
      <c r="N12" s="605"/>
      <c r="O12" s="605"/>
      <c r="P12" s="605"/>
      <c r="Q12" s="605"/>
      <c r="R12" s="605"/>
      <c r="S12" s="605"/>
      <c r="T12" s="605"/>
      <c r="U12" s="605"/>
      <c r="V12" s="605"/>
      <c r="W12" s="605"/>
      <c r="X12" s="605"/>
      <c r="Y12" s="605"/>
      <c r="Z12" s="605"/>
      <c r="AA12" s="605"/>
      <c r="AB12" s="605"/>
      <c r="AC12" s="605"/>
      <c r="AD12" s="605"/>
      <c r="AE12" s="605"/>
      <c r="AF12" s="605"/>
      <c r="AG12" s="605"/>
      <c r="AH12" s="605"/>
      <c r="AI12" s="605"/>
      <c r="AJ12" s="605"/>
      <c r="AK12" s="605"/>
      <c r="AL12" s="605"/>
      <c r="AM12" s="605"/>
      <c r="AN12" s="605"/>
    </row>
    <row r="13" spans="2:67" ht="20.100000000000001" customHeight="1" thickBot="1" x14ac:dyDescent="0.3">
      <c r="B13" s="612" t="s">
        <v>438</v>
      </c>
      <c r="C13" s="624">
        <f>SUM(D13:K13)</f>
        <v>130188818</v>
      </c>
      <c r="D13" s="760">
        <f>SUM(D10:D12)</f>
        <v>49954734</v>
      </c>
      <c r="E13" s="760">
        <f>SUM(E10:E12)</f>
        <v>9356029</v>
      </c>
      <c r="F13" s="760">
        <f>SUM(F10:F12)</f>
        <v>70878055</v>
      </c>
      <c r="G13" s="613"/>
      <c r="H13" s="613"/>
      <c r="I13" s="613"/>
      <c r="J13" s="613">
        <f t="shared" ref="J13" si="0">SUM(J10:J12)</f>
        <v>0</v>
      </c>
      <c r="K13" s="614"/>
      <c r="L13" s="605"/>
      <c r="M13" s="605"/>
      <c r="N13" s="605"/>
      <c r="O13" s="605"/>
      <c r="P13" s="605"/>
      <c r="Q13" s="605"/>
      <c r="R13" s="605"/>
      <c r="S13" s="605"/>
      <c r="T13" s="605"/>
      <c r="U13" s="605"/>
      <c r="V13" s="605"/>
      <c r="W13" s="605"/>
      <c r="X13" s="605"/>
      <c r="Y13" s="605"/>
      <c r="Z13" s="605"/>
      <c r="AA13" s="605"/>
      <c r="AB13" s="605"/>
      <c r="AC13" s="605"/>
      <c r="AD13" s="605"/>
      <c r="AE13" s="605"/>
      <c r="AF13" s="605"/>
      <c r="AG13" s="605"/>
      <c r="AH13" s="605"/>
      <c r="AI13" s="605"/>
      <c r="AJ13" s="605"/>
      <c r="AK13" s="605"/>
      <c r="AL13" s="605"/>
      <c r="AM13" s="605"/>
      <c r="AN13" s="605"/>
    </row>
    <row r="14" spans="2:67" ht="20.100000000000001" customHeight="1" thickBot="1" x14ac:dyDescent="0.3">
      <c r="B14" s="771" t="s">
        <v>56</v>
      </c>
      <c r="C14" s="624">
        <f>SUM(D14:K14)</f>
        <v>58197164.836086981</v>
      </c>
      <c r="D14" s="623">
        <f>'2.a.sz.melléklet'!G28-'9.sz.melléklet'!D14</f>
        <v>39182446.894347847</v>
      </c>
      <c r="E14" s="623">
        <f>'2.a.sz.melléklet'!H28-'9.sz.melléklet'!E14</f>
        <v>8195152.7243478298</v>
      </c>
      <c r="F14" s="623">
        <f>'2.a.sz.melléklet'!I28-'9.sz.melléklet'!F14</f>
        <v>10819565.217391305</v>
      </c>
      <c r="G14" s="624"/>
      <c r="H14" s="624"/>
      <c r="I14" s="624"/>
      <c r="J14" s="624"/>
      <c r="K14" s="625"/>
      <c r="L14" s="605"/>
      <c r="M14" s="605"/>
      <c r="N14" s="605"/>
      <c r="O14" s="605"/>
      <c r="P14" s="605"/>
      <c r="Q14" s="605"/>
      <c r="R14" s="605"/>
      <c r="S14" s="605"/>
      <c r="T14" s="605"/>
      <c r="U14" s="605"/>
      <c r="V14" s="605"/>
      <c r="W14" s="605"/>
      <c r="X14" s="605"/>
      <c r="Y14" s="605"/>
      <c r="Z14" s="605"/>
      <c r="AA14" s="605"/>
      <c r="AB14" s="605"/>
      <c r="AC14" s="605"/>
      <c r="AD14" s="605"/>
      <c r="AE14" s="605"/>
      <c r="AF14" s="605"/>
      <c r="AG14" s="605"/>
      <c r="AH14" s="605"/>
      <c r="AI14" s="605"/>
      <c r="AJ14" s="605"/>
      <c r="AK14" s="605"/>
      <c r="AL14" s="605"/>
      <c r="AM14" s="605"/>
      <c r="AN14" s="605"/>
    </row>
    <row r="15" spans="2:67" ht="18.75" customHeight="1" x14ac:dyDescent="0.25">
      <c r="B15" s="618" t="s">
        <v>148</v>
      </c>
      <c r="C15" s="857"/>
      <c r="D15" s="619"/>
      <c r="E15" s="619"/>
      <c r="F15" s="619"/>
      <c r="G15" s="619"/>
      <c r="H15" s="619"/>
      <c r="I15" s="619"/>
      <c r="J15" s="619"/>
      <c r="K15" s="620"/>
      <c r="L15" s="605"/>
      <c r="M15" s="605"/>
      <c r="N15" s="605"/>
      <c r="O15" s="605"/>
      <c r="P15" s="605"/>
      <c r="Q15" s="605"/>
      <c r="R15" s="605"/>
      <c r="S15" s="605"/>
      <c r="T15" s="605"/>
      <c r="U15" s="605"/>
      <c r="V15" s="605"/>
      <c r="W15" s="605"/>
      <c r="X15" s="605"/>
      <c r="Y15" s="605"/>
      <c r="Z15" s="605"/>
      <c r="AA15" s="605"/>
      <c r="AB15" s="605"/>
      <c r="AC15" s="605"/>
      <c r="AD15" s="605"/>
      <c r="AE15" s="605"/>
      <c r="AF15" s="605"/>
      <c r="AG15" s="605"/>
      <c r="AH15" s="605"/>
      <c r="AI15" s="605"/>
      <c r="AJ15" s="605"/>
      <c r="AK15" s="605"/>
      <c r="AL15" s="605"/>
      <c r="AM15" s="605"/>
      <c r="AN15" s="605"/>
    </row>
    <row r="16" spans="2:67" ht="18.75" customHeight="1" x14ac:dyDescent="0.25">
      <c r="B16" s="606" t="s">
        <v>149</v>
      </c>
      <c r="C16" s="608">
        <f>SUM(D16:I16)</f>
        <v>107762801</v>
      </c>
      <c r="D16" s="608">
        <f>'2.sz.melléklet'!G11</f>
        <v>6694561</v>
      </c>
      <c r="E16" s="608">
        <f>'2.sz.melléklet'!H11</f>
        <v>1305439</v>
      </c>
      <c r="F16" s="608">
        <f>'2.sz.melléklet'!I11-'9.sz.melléklet'!F16-29687474</f>
        <v>99762801</v>
      </c>
      <c r="G16" s="607"/>
      <c r="H16" s="607"/>
      <c r="I16" s="607"/>
      <c r="J16" s="607"/>
      <c r="K16" s="616"/>
      <c r="L16" s="605"/>
      <c r="M16" s="605"/>
      <c r="N16" s="605"/>
      <c r="O16" s="605"/>
      <c r="P16" s="605"/>
      <c r="Q16" s="605"/>
      <c r="R16" s="605"/>
      <c r="S16" s="605"/>
      <c r="T16" s="605"/>
      <c r="U16" s="605"/>
      <c r="V16" s="605"/>
      <c r="W16" s="605"/>
      <c r="X16" s="605"/>
      <c r="Y16" s="605"/>
      <c r="Z16" s="605"/>
      <c r="AA16" s="605"/>
      <c r="AB16" s="605"/>
      <c r="AC16" s="605"/>
      <c r="AD16" s="605"/>
      <c r="AE16" s="605"/>
      <c r="AF16" s="605"/>
      <c r="AG16" s="605"/>
      <c r="AH16" s="605"/>
      <c r="AI16" s="605"/>
      <c r="AJ16" s="605"/>
      <c r="AK16" s="605"/>
      <c r="AL16" s="605"/>
      <c r="AM16" s="605"/>
      <c r="AN16" s="605"/>
    </row>
    <row r="17" spans="2:40" s="617" customFormat="1" ht="18.75" customHeight="1" x14ac:dyDescent="0.25">
      <c r="B17" s="615" t="s">
        <v>152</v>
      </c>
      <c r="C17" s="608">
        <f>SUM(D17:K17)</f>
        <v>15700000</v>
      </c>
      <c r="D17" s="607">
        <f>'2.sz.melléklet'!G17</f>
        <v>585774</v>
      </c>
      <c r="E17" s="607">
        <f>'2.sz.melléklet'!H17</f>
        <v>114226</v>
      </c>
      <c r="F17" s="607"/>
      <c r="G17" s="607">
        <f>'2.sz.melléklet'!J17</f>
        <v>15000000</v>
      </c>
      <c r="H17" s="607"/>
      <c r="I17" s="607"/>
      <c r="J17" s="607"/>
      <c r="K17" s="616"/>
      <c r="L17" s="605"/>
      <c r="M17" s="605"/>
      <c r="N17" s="605"/>
      <c r="O17" s="605"/>
      <c r="P17" s="605"/>
      <c r="Q17" s="605"/>
      <c r="R17" s="605"/>
      <c r="S17" s="605"/>
      <c r="T17" s="605"/>
      <c r="U17" s="605"/>
      <c r="V17" s="605"/>
      <c r="W17" s="605"/>
      <c r="X17" s="605"/>
      <c r="Y17" s="605"/>
      <c r="Z17" s="605"/>
      <c r="AA17" s="605"/>
      <c r="AB17" s="605"/>
      <c r="AC17" s="605"/>
      <c r="AD17" s="605"/>
      <c r="AE17" s="605"/>
      <c r="AF17" s="605"/>
      <c r="AG17" s="605"/>
      <c r="AH17" s="605"/>
      <c r="AI17" s="605"/>
      <c r="AJ17" s="605"/>
      <c r="AK17" s="605"/>
      <c r="AL17" s="605"/>
      <c r="AM17" s="605"/>
      <c r="AN17" s="605"/>
    </row>
    <row r="18" spans="2:40" s="617" customFormat="1" ht="18.75" customHeight="1" x14ac:dyDescent="0.25">
      <c r="B18" s="858" t="s">
        <v>275</v>
      </c>
      <c r="C18" s="608">
        <f t="shared" ref="C18:C21" si="1">SUM(D18:K18)</f>
        <v>2500000</v>
      </c>
      <c r="D18" s="607"/>
      <c r="E18" s="607"/>
      <c r="F18" s="607"/>
      <c r="G18" s="607">
        <f>'2.sz.melléklet'!J20</f>
        <v>2500000</v>
      </c>
      <c r="H18" s="607"/>
      <c r="I18" s="607"/>
      <c r="J18" s="607"/>
      <c r="K18" s="616"/>
      <c r="L18" s="605"/>
      <c r="M18" s="605"/>
      <c r="N18" s="605"/>
      <c r="O18" s="605"/>
      <c r="P18" s="605"/>
      <c r="Q18" s="605"/>
      <c r="R18" s="605"/>
      <c r="S18" s="605"/>
      <c r="T18" s="605"/>
      <c r="U18" s="605"/>
      <c r="V18" s="605"/>
      <c r="W18" s="605"/>
      <c r="X18" s="605"/>
      <c r="Y18" s="605"/>
      <c r="Z18" s="605"/>
      <c r="AA18" s="605"/>
      <c r="AB18" s="605"/>
      <c r="AC18" s="605"/>
      <c r="AD18" s="605"/>
      <c r="AE18" s="605"/>
      <c r="AF18" s="605"/>
      <c r="AG18" s="605"/>
      <c r="AH18" s="605"/>
      <c r="AI18" s="605"/>
      <c r="AJ18" s="605"/>
      <c r="AK18" s="605"/>
      <c r="AL18" s="605"/>
      <c r="AM18" s="605"/>
      <c r="AN18" s="605"/>
    </row>
    <row r="19" spans="2:40" s="617" customFormat="1" ht="18.75" customHeight="1" x14ac:dyDescent="0.25">
      <c r="B19" s="858" t="s">
        <v>276</v>
      </c>
      <c r="C19" s="608">
        <f t="shared" si="1"/>
        <v>800000</v>
      </c>
      <c r="D19" s="607"/>
      <c r="E19" s="607"/>
      <c r="F19" s="607"/>
      <c r="G19" s="607">
        <f>'2.sz.melléklet'!J21</f>
        <v>800000</v>
      </c>
      <c r="H19" s="607"/>
      <c r="I19" s="607"/>
      <c r="J19" s="607"/>
      <c r="K19" s="616"/>
      <c r="L19" s="605"/>
      <c r="M19" s="605"/>
      <c r="N19" s="605"/>
      <c r="O19" s="605"/>
      <c r="P19" s="605"/>
      <c r="Q19" s="605"/>
      <c r="R19" s="605"/>
      <c r="S19" s="605"/>
      <c r="T19" s="605"/>
      <c r="U19" s="605"/>
      <c r="V19" s="605"/>
      <c r="W19" s="605"/>
      <c r="X19" s="605"/>
      <c r="Y19" s="605"/>
      <c r="Z19" s="605"/>
      <c r="AA19" s="605"/>
      <c r="AB19" s="605"/>
      <c r="AC19" s="605"/>
      <c r="AD19" s="605"/>
      <c r="AE19" s="605"/>
      <c r="AF19" s="605"/>
      <c r="AG19" s="605"/>
      <c r="AH19" s="605"/>
      <c r="AI19" s="605"/>
      <c r="AJ19" s="605"/>
      <c r="AK19" s="605"/>
      <c r="AL19" s="605"/>
      <c r="AM19" s="605"/>
      <c r="AN19" s="605"/>
    </row>
    <row r="20" spans="2:40" s="617" customFormat="1" ht="18.75" customHeight="1" x14ac:dyDescent="0.25">
      <c r="B20" s="858" t="s">
        <v>286</v>
      </c>
      <c r="C20" s="608">
        <f t="shared" si="1"/>
        <v>800000</v>
      </c>
      <c r="D20" s="607"/>
      <c r="E20" s="607"/>
      <c r="F20" s="607"/>
      <c r="G20" s="607">
        <f>'2.sz.melléklet'!J22</f>
        <v>800000</v>
      </c>
      <c r="H20" s="607"/>
      <c r="I20" s="607"/>
      <c r="J20" s="607"/>
      <c r="K20" s="616"/>
      <c r="L20" s="605"/>
      <c r="M20" s="605"/>
      <c r="N20" s="605"/>
      <c r="O20" s="605"/>
      <c r="P20" s="605"/>
      <c r="Q20" s="605"/>
      <c r="R20" s="605"/>
      <c r="S20" s="605"/>
      <c r="T20" s="605"/>
      <c r="U20" s="605"/>
      <c r="V20" s="605"/>
      <c r="W20" s="605"/>
      <c r="X20" s="605"/>
      <c r="Y20" s="605"/>
      <c r="Z20" s="605"/>
      <c r="AA20" s="605"/>
      <c r="AB20" s="605"/>
      <c r="AC20" s="605"/>
      <c r="AD20" s="605"/>
      <c r="AE20" s="605"/>
      <c r="AF20" s="605"/>
      <c r="AG20" s="605"/>
      <c r="AH20" s="605"/>
      <c r="AI20" s="605"/>
      <c r="AJ20" s="605"/>
      <c r="AK20" s="605"/>
      <c r="AL20" s="605"/>
      <c r="AM20" s="605"/>
      <c r="AN20" s="605"/>
    </row>
    <row r="21" spans="2:40" s="617" customFormat="1" ht="18.75" customHeight="1" x14ac:dyDescent="0.25">
      <c r="B21" s="858" t="s">
        <v>287</v>
      </c>
      <c r="C21" s="608">
        <f t="shared" si="1"/>
        <v>800000</v>
      </c>
      <c r="D21" s="607"/>
      <c r="E21" s="607"/>
      <c r="F21" s="607"/>
      <c r="G21" s="607">
        <f>'2.sz.melléklet'!J23</f>
        <v>800000</v>
      </c>
      <c r="H21" s="607"/>
      <c r="I21" s="607"/>
      <c r="J21" s="607"/>
      <c r="K21" s="616"/>
      <c r="L21" s="605"/>
      <c r="M21" s="605"/>
      <c r="N21" s="605"/>
      <c r="O21" s="605"/>
      <c r="P21" s="605"/>
      <c r="Q21" s="605"/>
      <c r="R21" s="605"/>
      <c r="S21" s="605"/>
      <c r="T21" s="605"/>
      <c r="U21" s="605"/>
      <c r="V21" s="605"/>
      <c r="W21" s="605"/>
      <c r="X21" s="605"/>
      <c r="Y21" s="605"/>
      <c r="Z21" s="605"/>
      <c r="AA21" s="605"/>
      <c r="AB21" s="605"/>
      <c r="AC21" s="605"/>
      <c r="AD21" s="605"/>
      <c r="AE21" s="605"/>
      <c r="AF21" s="605"/>
      <c r="AG21" s="605"/>
      <c r="AH21" s="605"/>
      <c r="AI21" s="605"/>
      <c r="AJ21" s="605"/>
      <c r="AK21" s="605"/>
      <c r="AL21" s="605"/>
      <c r="AM21" s="605"/>
      <c r="AN21" s="605"/>
    </row>
    <row r="22" spans="2:40" s="617" customFormat="1" ht="18.75" customHeight="1" x14ac:dyDescent="0.25">
      <c r="B22" s="606" t="s">
        <v>156</v>
      </c>
      <c r="C22" s="608">
        <f>SUM(D22:K22)</f>
        <v>12515000</v>
      </c>
      <c r="D22" s="607"/>
      <c r="E22" s="607"/>
      <c r="F22" s="607">
        <f>'2.sz.melléklet'!I28</f>
        <v>6515000</v>
      </c>
      <c r="G22" s="607">
        <f>'2.sz.melléklet'!J28</f>
        <v>6000000</v>
      </c>
      <c r="H22" s="607"/>
      <c r="I22" s="607"/>
      <c r="J22" s="607"/>
      <c r="K22" s="616"/>
      <c r="L22" s="605"/>
      <c r="M22" s="605"/>
      <c r="N22" s="605"/>
      <c r="O22" s="605"/>
      <c r="P22" s="605"/>
      <c r="Q22" s="605"/>
      <c r="R22" s="605"/>
      <c r="S22" s="605"/>
      <c r="T22" s="605"/>
      <c r="U22" s="605"/>
      <c r="V22" s="605"/>
      <c r="W22" s="605"/>
      <c r="X22" s="605"/>
      <c r="Y22" s="605"/>
      <c r="Z22" s="605"/>
      <c r="AA22" s="605"/>
      <c r="AB22" s="605"/>
      <c r="AC22" s="605"/>
      <c r="AD22" s="605"/>
      <c r="AE22" s="605"/>
      <c r="AF22" s="605"/>
      <c r="AG22" s="605"/>
      <c r="AH22" s="605"/>
      <c r="AI22" s="605"/>
      <c r="AJ22" s="605"/>
      <c r="AK22" s="605"/>
      <c r="AL22" s="605"/>
      <c r="AM22" s="605"/>
      <c r="AN22" s="605"/>
    </row>
    <row r="23" spans="2:40" s="617" customFormat="1" ht="18.75" customHeight="1" x14ac:dyDescent="0.25">
      <c r="B23" s="764" t="s">
        <v>158</v>
      </c>
      <c r="C23" s="608">
        <f>SUM(D23:K23)</f>
        <v>10000000</v>
      </c>
      <c r="D23" s="621"/>
      <c r="E23" s="621"/>
      <c r="F23" s="621"/>
      <c r="G23" s="621"/>
      <c r="H23" s="621"/>
      <c r="I23" s="621"/>
      <c r="J23" s="621"/>
      <c r="K23" s="622">
        <f>'2.sz.melléklet'!N30</f>
        <v>10000000</v>
      </c>
      <c r="L23" s="605"/>
      <c r="M23" s="605"/>
      <c r="N23" s="605"/>
      <c r="O23" s="605"/>
      <c r="P23" s="605"/>
      <c r="Q23" s="605"/>
      <c r="R23" s="605"/>
      <c r="S23" s="605"/>
      <c r="T23" s="605"/>
      <c r="U23" s="605"/>
      <c r="V23" s="605"/>
      <c r="W23" s="605"/>
      <c r="X23" s="605"/>
      <c r="Y23" s="605"/>
      <c r="Z23" s="605"/>
      <c r="AA23" s="605"/>
      <c r="AB23" s="605"/>
      <c r="AC23" s="605"/>
      <c r="AD23" s="605"/>
      <c r="AE23" s="605"/>
      <c r="AF23" s="605"/>
      <c r="AG23" s="605"/>
      <c r="AH23" s="605"/>
      <c r="AI23" s="605"/>
      <c r="AJ23" s="605"/>
      <c r="AK23" s="605"/>
      <c r="AL23" s="605"/>
      <c r="AM23" s="605"/>
      <c r="AN23" s="605"/>
    </row>
    <row r="24" spans="2:40" s="617" customFormat="1" ht="18.75" customHeight="1" x14ac:dyDescent="0.25">
      <c r="B24" s="764" t="s">
        <v>159</v>
      </c>
      <c r="C24" s="639">
        <f>SUM(D24:K24)</f>
        <v>1000000</v>
      </c>
      <c r="D24" s="621"/>
      <c r="E24" s="621"/>
      <c r="F24" s="621"/>
      <c r="G24" s="621"/>
      <c r="H24" s="621"/>
      <c r="I24" s="621"/>
      <c r="J24" s="621"/>
      <c r="K24" s="622">
        <f>'2.sz.melléklet'!N31</f>
        <v>1000000</v>
      </c>
      <c r="L24" s="605"/>
      <c r="M24" s="605"/>
      <c r="N24" s="605"/>
      <c r="O24" s="605"/>
      <c r="P24" s="605"/>
      <c r="Q24" s="605"/>
      <c r="R24" s="605"/>
      <c r="S24" s="605"/>
      <c r="T24" s="605"/>
      <c r="U24" s="605"/>
      <c r="V24" s="605"/>
      <c r="W24" s="605"/>
      <c r="X24" s="605"/>
      <c r="Y24" s="605"/>
      <c r="Z24" s="605"/>
      <c r="AA24" s="605"/>
      <c r="AB24" s="605"/>
      <c r="AC24" s="605"/>
      <c r="AD24" s="605"/>
      <c r="AE24" s="605"/>
      <c r="AF24" s="605"/>
      <c r="AG24" s="605"/>
      <c r="AH24" s="605"/>
      <c r="AI24" s="605"/>
      <c r="AJ24" s="605"/>
      <c r="AK24" s="605"/>
      <c r="AL24" s="605"/>
      <c r="AM24" s="605"/>
      <c r="AN24" s="605"/>
    </row>
    <row r="25" spans="2:40" s="617" customFormat="1" ht="18.75" customHeight="1" x14ac:dyDescent="0.25">
      <c r="B25" s="764" t="s">
        <v>277</v>
      </c>
      <c r="C25" s="639">
        <f t="shared" ref="C25:C30" si="2">SUM(D25:K25)</f>
        <v>14226784</v>
      </c>
      <c r="D25" s="621"/>
      <c r="E25" s="621"/>
      <c r="F25" s="621">
        <f>'2.sz.melléklet'!I35</f>
        <v>14226784</v>
      </c>
      <c r="G25" s="621"/>
      <c r="H25" s="621"/>
      <c r="I25" s="621"/>
      <c r="J25" s="621"/>
      <c r="K25" s="622"/>
      <c r="L25" s="605"/>
      <c r="M25" s="605"/>
      <c r="N25" s="605"/>
      <c r="O25" s="605"/>
      <c r="P25" s="605"/>
      <c r="Q25" s="605"/>
      <c r="R25" s="605"/>
      <c r="S25" s="605"/>
      <c r="T25" s="605"/>
      <c r="U25" s="605"/>
      <c r="V25" s="605"/>
      <c r="W25" s="605"/>
      <c r="X25" s="605"/>
      <c r="Y25" s="605"/>
      <c r="Z25" s="605"/>
      <c r="AA25" s="605"/>
      <c r="AB25" s="605"/>
      <c r="AC25" s="605"/>
      <c r="AD25" s="605"/>
      <c r="AE25" s="605"/>
      <c r="AF25" s="605"/>
      <c r="AG25" s="605"/>
      <c r="AH25" s="605"/>
      <c r="AI25" s="605"/>
      <c r="AJ25" s="605"/>
      <c r="AK25" s="605"/>
      <c r="AL25" s="605"/>
      <c r="AM25" s="605"/>
      <c r="AN25" s="605"/>
    </row>
    <row r="26" spans="2:40" s="617" customFormat="1" ht="18.75" customHeight="1" x14ac:dyDescent="0.25">
      <c r="B26" s="764" t="s">
        <v>278</v>
      </c>
      <c r="C26" s="639">
        <f t="shared" si="2"/>
        <v>733040</v>
      </c>
      <c r="D26" s="621"/>
      <c r="E26" s="621"/>
      <c r="F26" s="621"/>
      <c r="G26" s="621">
        <f>'2.sz.melléklet'!J36</f>
        <v>733040</v>
      </c>
      <c r="H26" s="621"/>
      <c r="I26" s="621"/>
      <c r="J26" s="621"/>
      <c r="K26" s="622"/>
      <c r="L26" s="605"/>
      <c r="M26" s="605"/>
      <c r="N26" s="605"/>
      <c r="O26" s="605"/>
      <c r="P26" s="605"/>
      <c r="Q26" s="605"/>
      <c r="R26" s="605"/>
      <c r="S26" s="605"/>
      <c r="T26" s="605"/>
      <c r="U26" s="605"/>
      <c r="V26" s="605"/>
      <c r="W26" s="605"/>
      <c r="X26" s="605"/>
      <c r="Y26" s="605"/>
      <c r="Z26" s="605"/>
      <c r="AA26" s="605"/>
      <c r="AB26" s="605"/>
      <c r="AC26" s="605"/>
      <c r="AD26" s="605"/>
      <c r="AE26" s="605"/>
      <c r="AF26" s="605"/>
      <c r="AG26" s="605"/>
      <c r="AH26" s="605"/>
      <c r="AI26" s="605"/>
      <c r="AJ26" s="605"/>
      <c r="AK26" s="605"/>
      <c r="AL26" s="605"/>
      <c r="AM26" s="605"/>
      <c r="AN26" s="605"/>
    </row>
    <row r="27" spans="2:40" s="617" customFormat="1" ht="18.75" customHeight="1" x14ac:dyDescent="0.25">
      <c r="B27" s="764" t="s">
        <v>164</v>
      </c>
      <c r="C27" s="639">
        <f t="shared" si="2"/>
        <v>5500000</v>
      </c>
      <c r="D27" s="621"/>
      <c r="E27" s="621"/>
      <c r="F27" s="621">
        <f>'2.sz.melléklet'!I37</f>
        <v>5500000</v>
      </c>
      <c r="G27" s="621"/>
      <c r="H27" s="621"/>
      <c r="I27" s="621"/>
      <c r="J27" s="621"/>
      <c r="K27" s="622"/>
      <c r="L27" s="605"/>
      <c r="M27" s="605"/>
      <c r="N27" s="605"/>
      <c r="O27" s="605"/>
      <c r="P27" s="605"/>
      <c r="Q27" s="605"/>
      <c r="R27" s="605"/>
      <c r="S27" s="605"/>
      <c r="T27" s="605"/>
      <c r="U27" s="605"/>
      <c r="V27" s="605"/>
      <c r="W27" s="605"/>
      <c r="X27" s="605"/>
      <c r="Y27" s="605"/>
      <c r="Z27" s="605"/>
      <c r="AA27" s="605"/>
      <c r="AB27" s="605"/>
      <c r="AC27" s="605"/>
      <c r="AD27" s="605"/>
      <c r="AE27" s="605"/>
      <c r="AF27" s="605"/>
      <c r="AG27" s="605"/>
      <c r="AH27" s="605"/>
      <c r="AI27" s="605"/>
      <c r="AJ27" s="605"/>
      <c r="AK27" s="605"/>
      <c r="AL27" s="605"/>
      <c r="AM27" s="605"/>
      <c r="AN27" s="605"/>
    </row>
    <row r="28" spans="2:40" s="617" customFormat="1" ht="18.75" customHeight="1" x14ac:dyDescent="0.25">
      <c r="B28" s="764" t="s">
        <v>165</v>
      </c>
      <c r="C28" s="639">
        <f t="shared" si="2"/>
        <v>650000</v>
      </c>
      <c r="D28" s="621"/>
      <c r="E28" s="621"/>
      <c r="F28" s="621">
        <f>'2.sz.melléklet'!I39</f>
        <v>650000</v>
      </c>
      <c r="G28" s="621"/>
      <c r="H28" s="621"/>
      <c r="I28" s="621"/>
      <c r="J28" s="621"/>
      <c r="K28" s="622"/>
      <c r="L28" s="605"/>
      <c r="M28" s="605"/>
      <c r="N28" s="605"/>
      <c r="O28" s="605"/>
      <c r="P28" s="605"/>
      <c r="Q28" s="605"/>
      <c r="R28" s="605"/>
      <c r="S28" s="605"/>
      <c r="T28" s="605"/>
      <c r="U28" s="605"/>
      <c r="V28" s="605"/>
      <c r="W28" s="605"/>
      <c r="X28" s="605"/>
      <c r="Y28" s="605"/>
      <c r="Z28" s="605"/>
      <c r="AA28" s="605"/>
      <c r="AB28" s="605"/>
      <c r="AC28" s="605"/>
      <c r="AD28" s="605"/>
      <c r="AE28" s="605"/>
      <c r="AF28" s="605"/>
      <c r="AG28" s="605"/>
      <c r="AH28" s="605"/>
      <c r="AI28" s="605"/>
      <c r="AJ28" s="605"/>
      <c r="AK28" s="605"/>
      <c r="AL28" s="605"/>
      <c r="AM28" s="605"/>
      <c r="AN28" s="605"/>
    </row>
    <row r="29" spans="2:40" s="617" customFormat="1" ht="18.75" customHeight="1" x14ac:dyDescent="0.25">
      <c r="B29" s="764" t="s">
        <v>522</v>
      </c>
      <c r="C29" s="639">
        <f t="shared" si="2"/>
        <v>1500000</v>
      </c>
      <c r="D29" s="621"/>
      <c r="E29" s="621"/>
      <c r="F29" s="621"/>
      <c r="G29" s="621">
        <f>'2.sz.melléklet'!J40</f>
        <v>1500000</v>
      </c>
      <c r="H29" s="621"/>
      <c r="I29" s="621"/>
      <c r="J29" s="621"/>
      <c r="K29" s="622"/>
      <c r="L29" s="605"/>
      <c r="M29" s="605"/>
      <c r="N29" s="605"/>
      <c r="O29" s="605"/>
      <c r="P29" s="605"/>
      <c r="Q29" s="605"/>
      <c r="R29" s="605"/>
      <c r="S29" s="605"/>
      <c r="T29" s="605"/>
      <c r="U29" s="605"/>
      <c r="V29" s="605"/>
      <c r="W29" s="605"/>
      <c r="X29" s="605"/>
      <c r="Y29" s="605"/>
      <c r="Z29" s="605"/>
      <c r="AA29" s="605"/>
      <c r="AB29" s="605"/>
      <c r="AC29" s="605"/>
      <c r="AD29" s="605"/>
      <c r="AE29" s="605"/>
      <c r="AF29" s="605"/>
      <c r="AG29" s="605"/>
      <c r="AH29" s="605"/>
      <c r="AI29" s="605"/>
      <c r="AJ29" s="605"/>
      <c r="AK29" s="605"/>
      <c r="AL29" s="605"/>
      <c r="AM29" s="605"/>
      <c r="AN29" s="605"/>
    </row>
    <row r="30" spans="2:40" s="862" customFormat="1" ht="33.75" thickBot="1" x14ac:dyDescent="0.3">
      <c r="B30" s="860" t="s">
        <v>527</v>
      </c>
      <c r="C30" s="866">
        <f t="shared" si="2"/>
        <v>39614540</v>
      </c>
      <c r="D30" s="863"/>
      <c r="E30" s="863"/>
      <c r="F30" s="863">
        <f>'2.sz.melléklet'!I41-125000</f>
        <v>39614540</v>
      </c>
      <c r="G30" s="863"/>
      <c r="H30" s="863"/>
      <c r="I30" s="863"/>
      <c r="J30" s="863"/>
      <c r="K30" s="864"/>
      <c r="L30" s="861"/>
      <c r="M30" s="861"/>
      <c r="N30" s="861"/>
      <c r="O30" s="861"/>
      <c r="P30" s="861"/>
      <c r="Q30" s="861"/>
      <c r="R30" s="861"/>
      <c r="S30" s="861"/>
      <c r="T30" s="861"/>
      <c r="U30" s="861"/>
      <c r="V30" s="861"/>
      <c r="W30" s="861"/>
      <c r="X30" s="861"/>
      <c r="Y30" s="861"/>
      <c r="Z30" s="861"/>
      <c r="AA30" s="861"/>
      <c r="AB30" s="861"/>
      <c r="AC30" s="861"/>
      <c r="AD30" s="861"/>
      <c r="AE30" s="861"/>
      <c r="AF30" s="861"/>
      <c r="AG30" s="861"/>
      <c r="AH30" s="861"/>
      <c r="AI30" s="861"/>
      <c r="AJ30" s="861"/>
      <c r="AK30" s="861"/>
      <c r="AL30" s="861"/>
      <c r="AM30" s="861"/>
      <c r="AN30" s="861"/>
    </row>
    <row r="31" spans="2:40" ht="18.75" customHeight="1" thickBot="1" x14ac:dyDescent="0.3">
      <c r="B31" s="1099" t="s">
        <v>169</v>
      </c>
      <c r="C31" s="1100">
        <f>SUM(D31:K31)</f>
        <v>214102165</v>
      </c>
      <c r="D31" s="1101">
        <f>SUM(D16:D30)</f>
        <v>7280335</v>
      </c>
      <c r="E31" s="1101">
        <f t="shared" ref="E31:K31" si="3">SUM(E16:E30)</f>
        <v>1419665</v>
      </c>
      <c r="F31" s="1101">
        <f t="shared" si="3"/>
        <v>166269125</v>
      </c>
      <c r="G31" s="1101">
        <f t="shared" si="3"/>
        <v>28133040</v>
      </c>
      <c r="H31" s="1101">
        <f t="shared" si="3"/>
        <v>0</v>
      </c>
      <c r="I31" s="1101">
        <f t="shared" si="3"/>
        <v>0</v>
      </c>
      <c r="J31" s="1101">
        <f t="shared" si="3"/>
        <v>0</v>
      </c>
      <c r="K31" s="1102">
        <f t="shared" si="3"/>
        <v>11000000</v>
      </c>
      <c r="L31" s="605"/>
      <c r="M31" s="605"/>
      <c r="N31" s="605"/>
      <c r="O31" s="605"/>
      <c r="P31" s="605"/>
      <c r="Q31" s="605"/>
      <c r="R31" s="605"/>
      <c r="S31" s="605"/>
      <c r="T31" s="605"/>
      <c r="U31" s="605"/>
      <c r="V31" s="605"/>
      <c r="W31" s="605"/>
      <c r="X31" s="605"/>
      <c r="Y31" s="605"/>
      <c r="Z31" s="605"/>
      <c r="AA31" s="605"/>
      <c r="AB31" s="605"/>
      <c r="AC31" s="605"/>
      <c r="AD31" s="605"/>
      <c r="AE31" s="605"/>
      <c r="AF31" s="605"/>
      <c r="AG31" s="605"/>
      <c r="AH31" s="605"/>
      <c r="AI31" s="605"/>
      <c r="AJ31" s="605"/>
      <c r="AK31" s="605"/>
      <c r="AL31" s="605"/>
      <c r="AM31" s="605"/>
      <c r="AN31" s="605"/>
    </row>
    <row r="32" spans="2:40" ht="18.75" customHeight="1" x14ac:dyDescent="0.25">
      <c r="B32" s="761" t="s">
        <v>171</v>
      </c>
      <c r="C32" s="1106">
        <f>SUM(D32:K32)</f>
        <v>374775060</v>
      </c>
      <c r="D32" s="1107"/>
      <c r="E32" s="1107"/>
      <c r="F32" s="1107"/>
      <c r="G32" s="1107"/>
      <c r="H32" s="1107"/>
      <c r="I32" s="1107"/>
      <c r="J32" s="1108">
        <f>'2.b.sz.melléklet'!E22+'2.b.sz.melléklet'!E27+'2.b.sz.melléklet'!E28+'2.b.sz.melléklet'!E33+'2.b.sz.melléklet'!E37</f>
        <v>374775060</v>
      </c>
      <c r="K32" s="1109"/>
      <c r="L32" s="605"/>
      <c r="M32" s="605"/>
      <c r="N32" s="605"/>
      <c r="O32" s="605"/>
      <c r="P32" s="605"/>
      <c r="Q32" s="605"/>
      <c r="R32" s="605"/>
      <c r="S32" s="605"/>
      <c r="T32" s="605"/>
      <c r="U32" s="605"/>
      <c r="V32" s="605"/>
      <c r="W32" s="605"/>
      <c r="X32" s="605"/>
      <c r="Y32" s="605"/>
      <c r="Z32" s="605"/>
      <c r="AA32" s="605"/>
      <c r="AB32" s="605"/>
      <c r="AC32" s="605"/>
      <c r="AD32" s="605"/>
      <c r="AE32" s="605"/>
      <c r="AF32" s="605"/>
      <c r="AG32" s="605"/>
      <c r="AH32" s="605"/>
      <c r="AI32" s="605"/>
      <c r="AJ32" s="605"/>
      <c r="AK32" s="605"/>
      <c r="AL32" s="605"/>
      <c r="AM32" s="605"/>
      <c r="AN32" s="605"/>
    </row>
    <row r="33" spans="2:104" ht="18.75" customHeight="1" thickBot="1" x14ac:dyDescent="0.3">
      <c r="B33" s="1110" t="s">
        <v>562</v>
      </c>
      <c r="C33" s="1111">
        <f>SUM(D33:K33)</f>
        <v>15000000</v>
      </c>
      <c r="D33" s="1112"/>
      <c r="E33" s="1112"/>
      <c r="F33" s="1112"/>
      <c r="G33" s="1112"/>
      <c r="H33" s="1112"/>
      <c r="I33" s="1112"/>
      <c r="J33" s="1113">
        <v>15000000</v>
      </c>
      <c r="K33" s="1114"/>
      <c r="L33" s="605"/>
      <c r="M33" s="605"/>
      <c r="N33" s="605"/>
      <c r="O33" s="605"/>
      <c r="P33" s="605"/>
      <c r="Q33" s="605"/>
      <c r="R33" s="605"/>
      <c r="S33" s="605"/>
      <c r="T33" s="605"/>
      <c r="U33" s="605"/>
      <c r="V33" s="605"/>
      <c r="W33" s="605"/>
      <c r="X33" s="605"/>
      <c r="Y33" s="605"/>
      <c r="Z33" s="605"/>
      <c r="AA33" s="605"/>
      <c r="AB33" s="605"/>
      <c r="AC33" s="605"/>
      <c r="AD33" s="605"/>
      <c r="AE33" s="605"/>
      <c r="AF33" s="605"/>
      <c r="AG33" s="605"/>
      <c r="AH33" s="605"/>
      <c r="AI33" s="605"/>
      <c r="AJ33" s="605"/>
      <c r="AK33" s="605"/>
      <c r="AL33" s="605"/>
      <c r="AM33" s="605"/>
      <c r="AN33" s="605"/>
    </row>
    <row r="34" spans="2:104" ht="18.75" customHeight="1" thickBot="1" x14ac:dyDescent="0.3">
      <c r="B34" s="1103" t="s">
        <v>559</v>
      </c>
      <c r="C34" s="1104">
        <f>SUM(C32:C33)</f>
        <v>389775060</v>
      </c>
      <c r="D34" s="1105"/>
      <c r="E34" s="1105"/>
      <c r="F34" s="1105"/>
      <c r="G34" s="1105"/>
      <c r="H34" s="1105"/>
      <c r="I34" s="1105"/>
      <c r="J34" s="1105">
        <f>SUM(J32:J33)</f>
        <v>389775060</v>
      </c>
      <c r="K34" s="1105"/>
      <c r="L34" s="605"/>
      <c r="M34" s="605"/>
      <c r="N34" s="605"/>
      <c r="O34" s="605"/>
      <c r="P34" s="605"/>
      <c r="Q34" s="605"/>
      <c r="R34" s="605"/>
      <c r="S34" s="605"/>
      <c r="T34" s="605"/>
      <c r="U34" s="605"/>
      <c r="V34" s="605"/>
      <c r="W34" s="605"/>
      <c r="X34" s="605"/>
      <c r="Y34" s="605"/>
      <c r="Z34" s="605"/>
      <c r="AA34" s="605"/>
      <c r="AB34" s="605"/>
      <c r="AC34" s="605"/>
      <c r="AD34" s="605"/>
      <c r="AE34" s="605"/>
      <c r="AF34" s="605"/>
      <c r="AG34" s="605"/>
      <c r="AH34" s="605"/>
      <c r="AI34" s="605"/>
      <c r="AJ34" s="605"/>
      <c r="AK34" s="605"/>
      <c r="AL34" s="605"/>
      <c r="AM34" s="605"/>
      <c r="AN34" s="605"/>
    </row>
    <row r="35" spans="2:104" ht="18.75" customHeight="1" thickBot="1" x14ac:dyDescent="0.3">
      <c r="B35" s="633" t="s">
        <v>560</v>
      </c>
      <c r="C35" s="632">
        <f>C31+C34</f>
        <v>603877225</v>
      </c>
      <c r="D35" s="632">
        <f t="shared" ref="D35:K35" si="4">SUM(D31)</f>
        <v>7280335</v>
      </c>
      <c r="E35" s="632">
        <f t="shared" si="4"/>
        <v>1419665</v>
      </c>
      <c r="F35" s="632">
        <f t="shared" si="4"/>
        <v>166269125</v>
      </c>
      <c r="G35" s="632">
        <f t="shared" si="4"/>
        <v>28133040</v>
      </c>
      <c r="H35" s="632">
        <f t="shared" si="4"/>
        <v>0</v>
      </c>
      <c r="I35" s="632">
        <f t="shared" si="4"/>
        <v>0</v>
      </c>
      <c r="J35" s="632">
        <f t="shared" si="4"/>
        <v>0</v>
      </c>
      <c r="K35" s="632">
        <f t="shared" si="4"/>
        <v>11000000</v>
      </c>
      <c r="L35" s="605"/>
      <c r="M35" s="605"/>
      <c r="N35" s="605"/>
      <c r="O35" s="605"/>
      <c r="P35" s="605"/>
      <c r="Q35" s="605"/>
      <c r="R35" s="605"/>
      <c r="S35" s="605"/>
      <c r="T35" s="605"/>
      <c r="U35" s="605"/>
      <c r="V35" s="605"/>
      <c r="W35" s="605"/>
      <c r="X35" s="605"/>
      <c r="Y35" s="605"/>
      <c r="Z35" s="605"/>
      <c r="AA35" s="605"/>
      <c r="AB35" s="605"/>
      <c r="AC35" s="605"/>
      <c r="AD35" s="605"/>
      <c r="AE35" s="605"/>
      <c r="AF35" s="605"/>
      <c r="AG35" s="605"/>
      <c r="AH35" s="605"/>
      <c r="AI35" s="605"/>
      <c r="AJ35" s="605"/>
      <c r="AK35" s="605"/>
      <c r="AL35" s="605"/>
      <c r="AM35" s="605"/>
      <c r="AN35" s="605"/>
    </row>
    <row r="36" spans="2:104" ht="18.75" customHeight="1" thickBot="1" x14ac:dyDescent="0.3">
      <c r="B36" s="633" t="s">
        <v>176</v>
      </c>
      <c r="C36" s="632">
        <f t="shared" ref="C36:K36" si="5">SUM(C13:C14,C35,)</f>
        <v>792263207.83608699</v>
      </c>
      <c r="D36" s="632">
        <f t="shared" si="5"/>
        <v>96417515.894347847</v>
      </c>
      <c r="E36" s="632">
        <f t="shared" si="5"/>
        <v>18970846.72434783</v>
      </c>
      <c r="F36" s="632">
        <f t="shared" si="5"/>
        <v>247966745.21739131</v>
      </c>
      <c r="G36" s="632">
        <f t="shared" si="5"/>
        <v>28133040</v>
      </c>
      <c r="H36" s="632">
        <f t="shared" si="5"/>
        <v>0</v>
      </c>
      <c r="I36" s="632">
        <f t="shared" si="5"/>
        <v>0</v>
      </c>
      <c r="J36" s="632">
        <f t="shared" si="5"/>
        <v>0</v>
      </c>
      <c r="K36" s="632">
        <f t="shared" si="5"/>
        <v>11000000</v>
      </c>
      <c r="L36" s="605"/>
      <c r="M36" s="605"/>
      <c r="N36" s="605"/>
      <c r="O36" s="605"/>
      <c r="P36" s="605"/>
      <c r="Q36" s="605"/>
      <c r="R36" s="605"/>
      <c r="S36" s="605"/>
      <c r="T36" s="605"/>
      <c r="U36" s="605"/>
      <c r="V36" s="605"/>
      <c r="W36" s="605"/>
      <c r="X36" s="605"/>
      <c r="Y36" s="605"/>
      <c r="Z36" s="605"/>
      <c r="AA36" s="605"/>
      <c r="AB36" s="605"/>
      <c r="AC36" s="605"/>
      <c r="AD36" s="605"/>
      <c r="AE36" s="605"/>
      <c r="AF36" s="605"/>
      <c r="AG36" s="605"/>
      <c r="AH36" s="605"/>
      <c r="AI36" s="605"/>
      <c r="AJ36" s="605"/>
      <c r="AK36" s="605"/>
      <c r="AL36" s="605"/>
      <c r="AM36" s="605"/>
      <c r="AN36" s="605"/>
    </row>
    <row r="37" spans="2:104" ht="16.5" x14ac:dyDescent="0.25">
      <c r="B37" s="638"/>
      <c r="C37" s="767"/>
      <c r="D37" s="767"/>
      <c r="E37" s="767"/>
      <c r="F37" s="767"/>
      <c r="G37" s="767"/>
      <c r="H37" s="767"/>
      <c r="I37" s="767"/>
      <c r="J37" s="767"/>
      <c r="K37" s="767"/>
      <c r="L37" s="638"/>
      <c r="M37" s="638"/>
      <c r="N37" s="638"/>
      <c r="O37" s="638"/>
      <c r="P37" s="638"/>
      <c r="Q37" s="638"/>
      <c r="R37" s="638"/>
      <c r="S37" s="638"/>
      <c r="T37" s="638"/>
      <c r="U37" s="638"/>
      <c r="V37" s="638"/>
      <c r="W37" s="638"/>
      <c r="X37" s="638"/>
      <c r="Y37" s="638"/>
      <c r="Z37" s="638"/>
      <c r="AA37" s="638"/>
      <c r="AB37" s="638"/>
      <c r="AC37" s="638"/>
      <c r="AD37" s="638"/>
      <c r="AE37" s="638"/>
      <c r="AF37" s="638"/>
      <c r="AG37" s="638"/>
      <c r="AH37" s="638"/>
      <c r="AI37" s="638"/>
      <c r="AJ37" s="638"/>
      <c r="AK37" s="638"/>
      <c r="AL37" s="638"/>
      <c r="AM37" s="638"/>
      <c r="AN37" s="638"/>
      <c r="AO37" s="638"/>
      <c r="AP37" s="638"/>
      <c r="AQ37" s="638"/>
      <c r="AR37" s="638"/>
      <c r="AS37" s="638"/>
      <c r="AT37" s="638"/>
      <c r="AU37" s="638"/>
      <c r="AV37" s="638"/>
      <c r="AW37" s="638"/>
      <c r="AX37" s="638"/>
      <c r="AY37" s="638"/>
      <c r="AZ37" s="638"/>
      <c r="BA37" s="638"/>
      <c r="BB37" s="638"/>
      <c r="BC37" s="638"/>
      <c r="BD37" s="638"/>
      <c r="BE37" s="638"/>
      <c r="BF37" s="638"/>
      <c r="BG37" s="638"/>
      <c r="BH37" s="638"/>
      <c r="BI37" s="638"/>
      <c r="BJ37" s="638"/>
      <c r="BK37" s="638"/>
      <c r="BL37" s="638"/>
      <c r="BM37" s="638"/>
      <c r="BN37" s="638"/>
      <c r="BO37" s="767"/>
      <c r="BP37" s="605"/>
      <c r="BQ37" s="605"/>
      <c r="BR37" s="605"/>
      <c r="BS37" s="605"/>
      <c r="BT37" s="605"/>
      <c r="BU37" s="605"/>
      <c r="BV37" s="605"/>
      <c r="BW37" s="605"/>
      <c r="BX37" s="605"/>
      <c r="BY37" s="605"/>
      <c r="BZ37" s="605"/>
      <c r="CA37" s="605"/>
      <c r="CB37" s="605"/>
      <c r="CC37" s="605"/>
      <c r="CD37" s="605"/>
      <c r="CE37" s="605"/>
      <c r="CF37" s="605"/>
      <c r="CG37" s="605"/>
      <c r="CH37" s="605"/>
      <c r="CI37" s="605"/>
      <c r="CJ37" s="605"/>
      <c r="CK37" s="605"/>
      <c r="CL37" s="605"/>
      <c r="CM37" s="605"/>
      <c r="CN37" s="605"/>
      <c r="CO37" s="605"/>
      <c r="CP37" s="605"/>
      <c r="CQ37" s="605"/>
      <c r="CR37" s="605"/>
      <c r="CS37" s="605"/>
      <c r="CT37" s="605"/>
      <c r="CU37" s="605"/>
      <c r="CV37" s="605"/>
      <c r="CW37" s="605"/>
      <c r="CX37" s="605"/>
      <c r="CY37" s="605"/>
      <c r="CZ37" s="605"/>
    </row>
    <row r="38" spans="2:104" ht="15.75" x14ac:dyDescent="0.25">
      <c r="B38" s="768"/>
      <c r="C38" s="769"/>
      <c r="D38" s="769"/>
      <c r="E38" s="769"/>
      <c r="F38" s="769"/>
      <c r="G38" s="769"/>
      <c r="H38" s="769"/>
      <c r="I38" s="769"/>
      <c r="J38" s="769"/>
      <c r="K38" s="769"/>
      <c r="L38" s="593"/>
      <c r="M38" s="593"/>
      <c r="N38" s="593"/>
      <c r="O38" s="593"/>
      <c r="P38" s="593"/>
      <c r="Q38" s="593"/>
      <c r="R38" s="593"/>
      <c r="S38" s="593"/>
      <c r="T38" s="593"/>
      <c r="U38" s="593"/>
      <c r="V38" s="593"/>
      <c r="W38" s="593"/>
      <c r="X38" s="593"/>
      <c r="Y38" s="593"/>
      <c r="Z38" s="593"/>
      <c r="AA38" s="593"/>
      <c r="AB38" s="593"/>
      <c r="AC38" s="593"/>
      <c r="AD38" s="593"/>
      <c r="AE38" s="593"/>
      <c r="AF38" s="593"/>
      <c r="AG38" s="593"/>
      <c r="AH38" s="593"/>
      <c r="AI38" s="593"/>
      <c r="AJ38" s="593"/>
      <c r="AK38" s="593"/>
      <c r="AL38" s="593"/>
      <c r="AM38" s="593"/>
      <c r="AN38" s="593"/>
      <c r="AO38" s="593"/>
      <c r="AP38" s="593"/>
      <c r="AQ38" s="593"/>
      <c r="AR38" s="593"/>
      <c r="AS38" s="593"/>
      <c r="AT38" s="593"/>
      <c r="AU38" s="593"/>
      <c r="AV38" s="593"/>
      <c r="AW38" s="593"/>
      <c r="AX38" s="593"/>
      <c r="AY38" s="593"/>
      <c r="AZ38" s="593"/>
      <c r="BA38" s="593"/>
      <c r="BB38" s="593"/>
      <c r="BC38" s="593"/>
      <c r="BD38" s="593"/>
      <c r="BE38" s="593"/>
      <c r="BF38" s="593"/>
      <c r="BG38" s="593"/>
      <c r="BH38" s="593"/>
      <c r="BI38" s="593"/>
      <c r="BJ38" s="593"/>
      <c r="BK38" s="593"/>
      <c r="BL38" s="593"/>
      <c r="BM38" s="593"/>
      <c r="BN38" s="593"/>
      <c r="BO38" s="593"/>
    </row>
    <row r="39" spans="2:104" ht="15.75" x14ac:dyDescent="0.25">
      <c r="C39" s="770"/>
      <c r="D39" s="770"/>
      <c r="E39" s="770"/>
      <c r="F39" s="770"/>
      <c r="G39" s="770"/>
      <c r="H39" s="770"/>
      <c r="I39" s="770"/>
      <c r="J39" s="770"/>
      <c r="K39" s="770"/>
      <c r="L39" s="593"/>
      <c r="M39" s="593"/>
      <c r="N39" s="593"/>
      <c r="O39" s="593"/>
      <c r="P39" s="593"/>
      <c r="Q39" s="593"/>
      <c r="R39" s="593"/>
      <c r="S39" s="593"/>
      <c r="T39" s="593"/>
      <c r="U39" s="593"/>
      <c r="V39" s="593"/>
      <c r="W39" s="593"/>
      <c r="X39" s="593"/>
      <c r="Y39" s="593"/>
      <c r="Z39" s="593"/>
      <c r="AA39" s="593"/>
      <c r="AB39" s="593"/>
      <c r="AC39" s="593"/>
      <c r="AD39" s="593"/>
      <c r="AE39" s="593"/>
      <c r="AF39" s="593"/>
      <c r="AG39" s="593"/>
      <c r="AH39" s="593"/>
      <c r="AI39" s="593"/>
      <c r="AJ39" s="593"/>
      <c r="AK39" s="593"/>
      <c r="AL39" s="593"/>
      <c r="AM39" s="593"/>
      <c r="AN39" s="593"/>
      <c r="AO39" s="593"/>
      <c r="AP39" s="593"/>
      <c r="AQ39" s="593"/>
      <c r="AR39" s="593"/>
      <c r="AS39" s="593"/>
      <c r="AT39" s="593"/>
      <c r="AU39" s="593"/>
      <c r="AV39" s="593"/>
      <c r="AW39" s="593"/>
      <c r="AX39" s="593"/>
      <c r="AY39" s="593"/>
      <c r="AZ39" s="593"/>
      <c r="BA39" s="593"/>
      <c r="BB39" s="593"/>
      <c r="BC39" s="593"/>
      <c r="BD39" s="593"/>
      <c r="BE39" s="593"/>
      <c r="BF39" s="593"/>
      <c r="BG39" s="593"/>
      <c r="BH39" s="593"/>
      <c r="BI39" s="593"/>
      <c r="BJ39" s="593"/>
      <c r="BK39" s="593"/>
      <c r="BL39" s="593"/>
      <c r="BM39" s="593"/>
      <c r="BN39" s="593"/>
      <c r="BO39" s="593"/>
    </row>
    <row r="40" spans="2:104" ht="15.75" x14ac:dyDescent="0.25">
      <c r="C40" s="770"/>
      <c r="D40" s="770"/>
      <c r="E40" s="770"/>
      <c r="F40" s="770"/>
      <c r="G40" s="770"/>
      <c r="H40" s="770"/>
      <c r="I40" s="770"/>
      <c r="J40" s="770"/>
      <c r="K40" s="770"/>
      <c r="L40" s="593"/>
      <c r="M40" s="593"/>
      <c r="N40" s="593"/>
      <c r="O40" s="593"/>
      <c r="P40" s="593"/>
      <c r="Q40" s="593"/>
      <c r="R40" s="593"/>
      <c r="S40" s="593"/>
      <c r="T40" s="593"/>
      <c r="U40" s="593"/>
      <c r="V40" s="593"/>
      <c r="W40" s="593"/>
      <c r="X40" s="593"/>
      <c r="Y40" s="593"/>
      <c r="Z40" s="593"/>
      <c r="AA40" s="593"/>
      <c r="AB40" s="593"/>
      <c r="AC40" s="593"/>
      <c r="AD40" s="593"/>
      <c r="AE40" s="593"/>
      <c r="AF40" s="593"/>
      <c r="AG40" s="593"/>
      <c r="AH40" s="593"/>
      <c r="AI40" s="593"/>
      <c r="AJ40" s="593"/>
      <c r="AK40" s="593"/>
      <c r="AL40" s="593"/>
      <c r="AM40" s="593"/>
      <c r="AN40" s="593"/>
      <c r="AO40" s="593"/>
      <c r="AP40" s="593"/>
      <c r="AQ40" s="593"/>
      <c r="AR40" s="593"/>
      <c r="AS40" s="593"/>
      <c r="AT40" s="593"/>
      <c r="AU40" s="593"/>
      <c r="AV40" s="593"/>
      <c r="AW40" s="593"/>
      <c r="AX40" s="593"/>
      <c r="AY40" s="593"/>
      <c r="AZ40" s="593"/>
      <c r="BA40" s="593"/>
      <c r="BB40" s="593"/>
      <c r="BC40" s="593"/>
      <c r="BD40" s="593"/>
      <c r="BE40" s="593"/>
      <c r="BF40" s="593"/>
      <c r="BG40" s="593"/>
      <c r="BH40" s="593"/>
      <c r="BI40" s="593"/>
      <c r="BJ40" s="593"/>
      <c r="BK40" s="593"/>
      <c r="BL40" s="593"/>
      <c r="BM40" s="593"/>
      <c r="BN40" s="593"/>
      <c r="BO40" s="593"/>
    </row>
    <row r="41" spans="2:104" ht="15.75" x14ac:dyDescent="0.25">
      <c r="C41" s="593"/>
      <c r="D41" s="769"/>
      <c r="E41" s="593"/>
      <c r="F41" s="593"/>
      <c r="G41" s="593"/>
      <c r="H41" s="593"/>
      <c r="I41" s="593"/>
      <c r="J41" s="593"/>
      <c r="K41" s="593"/>
      <c r="L41" s="593"/>
      <c r="M41" s="593"/>
      <c r="N41" s="593"/>
      <c r="O41" s="593"/>
      <c r="P41" s="593"/>
      <c r="Q41" s="593"/>
      <c r="R41" s="593"/>
      <c r="S41" s="593"/>
      <c r="T41" s="593"/>
      <c r="U41" s="593"/>
      <c r="V41" s="593"/>
      <c r="W41" s="593"/>
      <c r="X41" s="593"/>
      <c r="Y41" s="593"/>
      <c r="Z41" s="593"/>
      <c r="AA41" s="593"/>
      <c r="AB41" s="593"/>
      <c r="AC41" s="593"/>
      <c r="AD41" s="593"/>
      <c r="AE41" s="593"/>
      <c r="AF41" s="593"/>
      <c r="AG41" s="593"/>
      <c r="AH41" s="593"/>
      <c r="AI41" s="593"/>
      <c r="AJ41" s="593"/>
      <c r="AK41" s="593"/>
      <c r="AL41" s="593"/>
      <c r="AM41" s="593"/>
      <c r="AN41" s="593"/>
      <c r="AO41" s="593"/>
      <c r="AP41" s="593"/>
      <c r="AQ41" s="593"/>
      <c r="AR41" s="593"/>
      <c r="AS41" s="593"/>
      <c r="AT41" s="593"/>
      <c r="AU41" s="593"/>
      <c r="AV41" s="593"/>
      <c r="AW41" s="593"/>
      <c r="AX41" s="593"/>
      <c r="AY41" s="593"/>
      <c r="AZ41" s="593"/>
      <c r="BA41" s="593"/>
      <c r="BB41" s="593"/>
      <c r="BC41" s="593"/>
      <c r="BD41" s="593"/>
      <c r="BE41" s="593"/>
      <c r="BF41" s="593"/>
      <c r="BG41" s="593"/>
      <c r="BH41" s="593"/>
      <c r="BI41" s="593"/>
      <c r="BJ41" s="593"/>
      <c r="BK41" s="593"/>
      <c r="BL41" s="593"/>
      <c r="BM41" s="593"/>
      <c r="BN41" s="593"/>
      <c r="BO41" s="593"/>
    </row>
    <row r="42" spans="2:104" ht="15.75" x14ac:dyDescent="0.25">
      <c r="C42" s="593"/>
      <c r="D42" s="593"/>
      <c r="E42" s="593"/>
      <c r="F42" s="593"/>
      <c r="G42" s="593"/>
      <c r="H42" s="593"/>
      <c r="I42" s="593"/>
      <c r="J42" s="593"/>
      <c r="K42" s="593"/>
      <c r="L42" s="593"/>
      <c r="M42" s="593"/>
      <c r="N42" s="593"/>
      <c r="O42" s="593"/>
      <c r="P42" s="593"/>
      <c r="Q42" s="593"/>
      <c r="R42" s="593"/>
      <c r="S42" s="593"/>
      <c r="T42" s="593"/>
      <c r="U42" s="593"/>
      <c r="V42" s="593"/>
      <c r="W42" s="593"/>
      <c r="X42" s="593"/>
      <c r="Y42" s="593"/>
      <c r="Z42" s="593"/>
      <c r="AA42" s="593"/>
      <c r="AB42" s="593"/>
      <c r="AC42" s="593"/>
      <c r="AD42" s="593"/>
      <c r="AE42" s="593"/>
      <c r="AF42" s="593"/>
      <c r="AG42" s="593"/>
      <c r="AH42" s="593"/>
      <c r="AI42" s="593"/>
      <c r="AJ42" s="593"/>
      <c r="AK42" s="593"/>
      <c r="AL42" s="593"/>
      <c r="AM42" s="593"/>
      <c r="AN42" s="593"/>
      <c r="AO42" s="593"/>
      <c r="AP42" s="593"/>
      <c r="AQ42" s="593"/>
      <c r="AR42" s="593"/>
      <c r="AS42" s="593"/>
      <c r="AT42" s="593"/>
      <c r="AU42" s="593"/>
      <c r="AV42" s="593"/>
      <c r="AW42" s="593"/>
      <c r="AX42" s="593"/>
      <c r="AY42" s="593"/>
      <c r="AZ42" s="593"/>
      <c r="BA42" s="593"/>
      <c r="BB42" s="593"/>
      <c r="BC42" s="593"/>
      <c r="BD42" s="593"/>
      <c r="BE42" s="593"/>
      <c r="BF42" s="593"/>
      <c r="BG42" s="593"/>
      <c r="BH42" s="593"/>
      <c r="BI42" s="593"/>
      <c r="BJ42" s="593"/>
      <c r="BK42" s="593"/>
      <c r="BL42" s="593"/>
      <c r="BM42" s="593"/>
      <c r="BN42" s="593"/>
      <c r="BO42" s="593"/>
    </row>
    <row r="43" spans="2:104" ht="15.75" x14ac:dyDescent="0.25">
      <c r="C43" s="593"/>
      <c r="D43" s="593"/>
      <c r="E43" s="593"/>
      <c r="F43" s="593"/>
      <c r="G43" s="593"/>
      <c r="H43" s="593"/>
      <c r="I43" s="593"/>
      <c r="J43" s="593"/>
      <c r="K43" s="593"/>
      <c r="L43" s="593"/>
      <c r="M43" s="593"/>
      <c r="N43" s="593"/>
      <c r="O43" s="593"/>
      <c r="P43" s="593"/>
      <c r="Q43" s="593"/>
      <c r="R43" s="593"/>
      <c r="S43" s="593"/>
      <c r="T43" s="593"/>
      <c r="U43" s="593"/>
      <c r="V43" s="593"/>
      <c r="W43" s="593"/>
      <c r="X43" s="593"/>
      <c r="Y43" s="593"/>
      <c r="Z43" s="593"/>
      <c r="AA43" s="593"/>
      <c r="AB43" s="593"/>
      <c r="AC43" s="593"/>
      <c r="AD43" s="593"/>
      <c r="AE43" s="593"/>
      <c r="AF43" s="593"/>
      <c r="AG43" s="593"/>
      <c r="AH43" s="593"/>
      <c r="AI43" s="593"/>
      <c r="AJ43" s="593"/>
      <c r="AK43" s="593"/>
      <c r="AL43" s="593"/>
      <c r="AM43" s="593"/>
      <c r="AN43" s="593"/>
      <c r="AO43" s="593"/>
      <c r="AP43" s="593"/>
      <c r="AQ43" s="593"/>
      <c r="AR43" s="593"/>
      <c r="AS43" s="593"/>
      <c r="AT43" s="593"/>
      <c r="AU43" s="593"/>
      <c r="AV43" s="593"/>
      <c r="AW43" s="593"/>
      <c r="AX43" s="593"/>
      <c r="AY43" s="593"/>
      <c r="AZ43" s="593"/>
      <c r="BA43" s="593"/>
      <c r="BB43" s="593"/>
      <c r="BC43" s="593"/>
      <c r="BD43" s="593"/>
      <c r="BE43" s="593"/>
      <c r="BF43" s="593"/>
      <c r="BG43" s="593"/>
      <c r="BH43" s="593"/>
      <c r="BI43" s="593"/>
      <c r="BJ43" s="593"/>
      <c r="BK43" s="593"/>
      <c r="BL43" s="593"/>
      <c r="BM43" s="593"/>
      <c r="BN43" s="593"/>
      <c r="BO43" s="593"/>
    </row>
    <row r="44" spans="2:104" ht="15.75" x14ac:dyDescent="0.25">
      <c r="B44" s="593"/>
      <c r="C44" s="593"/>
      <c r="D44" s="593"/>
      <c r="E44" s="593"/>
      <c r="F44" s="593"/>
      <c r="G44" s="593"/>
      <c r="H44" s="593"/>
      <c r="I44" s="593"/>
      <c r="J44" s="593"/>
      <c r="K44" s="593"/>
      <c r="L44" s="593"/>
      <c r="M44" s="593"/>
      <c r="N44" s="593"/>
      <c r="O44" s="593"/>
      <c r="P44" s="593"/>
      <c r="Q44" s="593"/>
      <c r="R44" s="593"/>
      <c r="S44" s="593"/>
      <c r="T44" s="593"/>
      <c r="U44" s="593"/>
      <c r="V44" s="593"/>
      <c r="W44" s="593"/>
      <c r="X44" s="593"/>
      <c r="Y44" s="593"/>
      <c r="Z44" s="593"/>
      <c r="AA44" s="593"/>
      <c r="AB44" s="593"/>
      <c r="AC44" s="593"/>
      <c r="AD44" s="593"/>
      <c r="AE44" s="593"/>
      <c r="AF44" s="593"/>
      <c r="AG44" s="593"/>
      <c r="AH44" s="593"/>
      <c r="AI44" s="593"/>
      <c r="AJ44" s="593"/>
      <c r="AK44" s="593"/>
      <c r="AL44" s="593"/>
      <c r="AM44" s="593"/>
      <c r="AN44" s="593"/>
      <c r="AO44" s="593"/>
      <c r="AP44" s="593"/>
      <c r="AQ44" s="593"/>
      <c r="AR44" s="593"/>
      <c r="AS44" s="593"/>
      <c r="AT44" s="593"/>
      <c r="AU44" s="593"/>
      <c r="AV44" s="593"/>
      <c r="AW44" s="593"/>
      <c r="AX44" s="593"/>
      <c r="AY44" s="593"/>
      <c r="AZ44" s="593"/>
      <c r="BA44" s="593"/>
      <c r="BB44" s="593"/>
      <c r="BC44" s="593"/>
      <c r="BD44" s="593"/>
      <c r="BE44" s="593"/>
      <c r="BF44" s="593"/>
      <c r="BG44" s="593"/>
      <c r="BH44" s="593"/>
      <c r="BI44" s="593"/>
      <c r="BJ44" s="593"/>
      <c r="BK44" s="593"/>
      <c r="BL44" s="593"/>
      <c r="BM44" s="593"/>
      <c r="BN44" s="593"/>
      <c r="BO44" s="593"/>
    </row>
    <row r="45" spans="2:104" ht="15.75" x14ac:dyDescent="0.25">
      <c r="B45" s="593"/>
      <c r="C45" s="593"/>
      <c r="D45" s="593"/>
      <c r="E45" s="593"/>
      <c r="F45" s="593"/>
      <c r="G45" s="593"/>
      <c r="H45" s="593"/>
      <c r="I45" s="593"/>
      <c r="J45" s="593"/>
      <c r="K45" s="593"/>
      <c r="L45" s="593"/>
      <c r="M45" s="593"/>
      <c r="N45" s="593"/>
      <c r="O45" s="593"/>
      <c r="P45" s="593"/>
      <c r="Q45" s="593"/>
      <c r="R45" s="593"/>
      <c r="S45" s="593"/>
      <c r="T45" s="593"/>
      <c r="U45" s="593"/>
      <c r="V45" s="593"/>
      <c r="W45" s="593"/>
      <c r="X45" s="593"/>
      <c r="Y45" s="593"/>
      <c r="Z45" s="593"/>
      <c r="AA45" s="593"/>
      <c r="AB45" s="593"/>
      <c r="AC45" s="593"/>
      <c r="AD45" s="593"/>
      <c r="AE45" s="593"/>
      <c r="AF45" s="593"/>
      <c r="AG45" s="593"/>
      <c r="AH45" s="593"/>
      <c r="AI45" s="593"/>
      <c r="AJ45" s="593"/>
      <c r="AK45" s="593"/>
      <c r="AL45" s="593"/>
      <c r="AM45" s="593"/>
      <c r="AN45" s="593"/>
      <c r="AO45" s="593"/>
      <c r="AP45" s="593"/>
      <c r="AQ45" s="593"/>
      <c r="AR45" s="593"/>
      <c r="AS45" s="593"/>
      <c r="AT45" s="593"/>
      <c r="AU45" s="593"/>
      <c r="AV45" s="593"/>
      <c r="AW45" s="593"/>
      <c r="AX45" s="593"/>
      <c r="AY45" s="593"/>
      <c r="AZ45" s="593"/>
      <c r="BA45" s="593"/>
      <c r="BB45" s="593"/>
      <c r="BC45" s="593"/>
      <c r="BD45" s="593"/>
      <c r="BE45" s="593"/>
      <c r="BF45" s="593"/>
      <c r="BG45" s="593"/>
      <c r="BH45" s="593"/>
      <c r="BI45" s="593"/>
      <c r="BJ45" s="593"/>
      <c r="BK45" s="593"/>
      <c r="BL45" s="593"/>
      <c r="BM45" s="593"/>
      <c r="BN45" s="593"/>
      <c r="BO45" s="593"/>
    </row>
    <row r="46" spans="2:104" ht="15.75" x14ac:dyDescent="0.25">
      <c r="B46" s="593"/>
      <c r="C46" s="593"/>
      <c r="D46" s="593"/>
      <c r="E46" s="593"/>
      <c r="F46" s="593"/>
      <c r="G46" s="593"/>
      <c r="H46" s="593"/>
      <c r="I46" s="593"/>
      <c r="J46" s="593"/>
      <c r="K46" s="593"/>
      <c r="L46" s="593"/>
      <c r="M46" s="593"/>
      <c r="N46" s="593"/>
      <c r="O46" s="593"/>
      <c r="P46" s="593"/>
      <c r="Q46" s="593"/>
      <c r="R46" s="593"/>
      <c r="S46" s="593"/>
      <c r="T46" s="593"/>
      <c r="U46" s="593"/>
      <c r="V46" s="593"/>
      <c r="W46" s="593"/>
      <c r="X46" s="593"/>
      <c r="Y46" s="593"/>
      <c r="Z46" s="593"/>
      <c r="AA46" s="593"/>
      <c r="AB46" s="593"/>
      <c r="AC46" s="593"/>
      <c r="AD46" s="593"/>
      <c r="AE46" s="593"/>
      <c r="AF46" s="593"/>
      <c r="AG46" s="593"/>
      <c r="AH46" s="593"/>
      <c r="AI46" s="593"/>
      <c r="AJ46" s="593"/>
      <c r="AK46" s="593"/>
      <c r="AL46" s="593"/>
      <c r="AM46" s="593"/>
      <c r="AN46" s="593"/>
      <c r="AO46" s="593"/>
      <c r="AP46" s="593"/>
      <c r="AQ46" s="593"/>
      <c r="AR46" s="593"/>
      <c r="AS46" s="593"/>
      <c r="AT46" s="593"/>
      <c r="AU46" s="593"/>
      <c r="AV46" s="593"/>
      <c r="AW46" s="593"/>
      <c r="AX46" s="593"/>
      <c r="AY46" s="593"/>
      <c r="AZ46" s="593"/>
      <c r="BA46" s="593"/>
      <c r="BB46" s="593"/>
      <c r="BC46" s="593"/>
      <c r="BD46" s="593"/>
      <c r="BE46" s="593"/>
      <c r="BF46" s="593"/>
      <c r="BG46" s="593"/>
      <c r="BH46" s="593"/>
      <c r="BI46" s="593"/>
      <c r="BJ46" s="593"/>
      <c r="BK46" s="593"/>
      <c r="BL46" s="593"/>
      <c r="BM46" s="593"/>
      <c r="BN46" s="593"/>
      <c r="BO46" s="593"/>
    </row>
    <row r="47" spans="2:104" ht="15.75" x14ac:dyDescent="0.25">
      <c r="B47" s="593"/>
      <c r="C47" s="593"/>
      <c r="D47" s="593"/>
      <c r="E47" s="593"/>
      <c r="F47" s="593"/>
      <c r="G47" s="593"/>
      <c r="H47" s="593"/>
      <c r="I47" s="593"/>
      <c r="J47" s="593"/>
      <c r="K47" s="593"/>
      <c r="L47" s="593"/>
      <c r="M47" s="593"/>
      <c r="N47" s="593"/>
      <c r="O47" s="593"/>
      <c r="P47" s="593"/>
      <c r="Q47" s="593"/>
      <c r="R47" s="593"/>
      <c r="S47" s="593"/>
      <c r="T47" s="593"/>
      <c r="U47" s="593"/>
      <c r="V47" s="593"/>
      <c r="W47" s="593"/>
      <c r="X47" s="593"/>
      <c r="Y47" s="593"/>
      <c r="Z47" s="593"/>
      <c r="AA47" s="593"/>
      <c r="AB47" s="593"/>
      <c r="AC47" s="593"/>
      <c r="AD47" s="593"/>
      <c r="AE47" s="593"/>
      <c r="AF47" s="593"/>
      <c r="AG47" s="593"/>
      <c r="AH47" s="593"/>
      <c r="AI47" s="593"/>
      <c r="AJ47" s="593"/>
      <c r="AK47" s="593"/>
      <c r="AL47" s="593"/>
      <c r="AM47" s="593"/>
      <c r="AN47" s="593"/>
      <c r="AO47" s="593"/>
      <c r="AP47" s="593"/>
      <c r="AQ47" s="593"/>
      <c r="AR47" s="593"/>
      <c r="AS47" s="593"/>
      <c r="AT47" s="593"/>
      <c r="AU47" s="593"/>
      <c r="AV47" s="593"/>
      <c r="AW47" s="593"/>
      <c r="AX47" s="593"/>
      <c r="AY47" s="593"/>
      <c r="AZ47" s="593"/>
      <c r="BA47" s="593"/>
      <c r="BB47" s="593"/>
      <c r="BC47" s="593"/>
      <c r="BD47" s="593"/>
      <c r="BE47" s="593"/>
      <c r="BF47" s="593"/>
      <c r="BG47" s="593"/>
      <c r="BH47" s="593"/>
      <c r="BI47" s="593"/>
      <c r="BJ47" s="593"/>
      <c r="BK47" s="593"/>
      <c r="BL47" s="593"/>
      <c r="BM47" s="593"/>
      <c r="BN47" s="593"/>
      <c r="BO47" s="593"/>
    </row>
    <row r="48" spans="2:104" ht="15.75" x14ac:dyDescent="0.25">
      <c r="B48" s="593"/>
      <c r="C48" s="593"/>
      <c r="D48" s="593"/>
      <c r="E48" s="593"/>
      <c r="F48" s="593"/>
      <c r="G48" s="593"/>
      <c r="H48" s="593"/>
      <c r="I48" s="593"/>
      <c r="J48" s="593"/>
      <c r="K48" s="593"/>
      <c r="L48" s="593"/>
      <c r="M48" s="593"/>
      <c r="N48" s="593"/>
      <c r="O48" s="593"/>
      <c r="P48" s="593"/>
      <c r="Q48" s="593"/>
      <c r="R48" s="593"/>
      <c r="S48" s="593"/>
      <c r="T48" s="593"/>
      <c r="U48" s="593"/>
      <c r="V48" s="593"/>
      <c r="W48" s="593"/>
      <c r="X48" s="593"/>
      <c r="Y48" s="593"/>
      <c r="Z48" s="593"/>
      <c r="AA48" s="593"/>
      <c r="AB48" s="593"/>
      <c r="AC48" s="593"/>
      <c r="AD48" s="593"/>
      <c r="AE48" s="593"/>
      <c r="AF48" s="593"/>
      <c r="AG48" s="593"/>
      <c r="AH48" s="593"/>
      <c r="AI48" s="593"/>
      <c r="AJ48" s="593"/>
      <c r="AK48" s="593"/>
      <c r="AL48" s="593"/>
      <c r="AM48" s="593"/>
      <c r="AN48" s="593"/>
      <c r="AO48" s="593"/>
      <c r="AP48" s="593"/>
      <c r="AQ48" s="593"/>
      <c r="AR48" s="593"/>
      <c r="AS48" s="593"/>
      <c r="AT48" s="593"/>
      <c r="AU48" s="593"/>
      <c r="AV48" s="593"/>
      <c r="AW48" s="593"/>
      <c r="AX48" s="593"/>
      <c r="AY48" s="593"/>
      <c r="AZ48" s="593"/>
      <c r="BA48" s="593"/>
      <c r="BB48" s="593"/>
      <c r="BC48" s="593"/>
      <c r="BD48" s="593"/>
      <c r="BE48" s="593"/>
      <c r="BF48" s="593"/>
      <c r="BG48" s="593"/>
      <c r="BH48" s="593"/>
      <c r="BI48" s="593"/>
      <c r="BJ48" s="593"/>
      <c r="BK48" s="593"/>
      <c r="BL48" s="593"/>
      <c r="BM48" s="593"/>
      <c r="BN48" s="593"/>
      <c r="BO48" s="593"/>
    </row>
    <row r="49" spans="2:67" ht="15.75" x14ac:dyDescent="0.25">
      <c r="B49" s="593"/>
      <c r="C49" s="593"/>
      <c r="D49" s="593"/>
      <c r="E49" s="593"/>
      <c r="F49" s="593"/>
      <c r="G49" s="593"/>
      <c r="H49" s="593"/>
      <c r="I49" s="593"/>
      <c r="J49" s="593"/>
      <c r="K49" s="593"/>
      <c r="L49" s="593"/>
      <c r="M49" s="593"/>
      <c r="N49" s="593"/>
      <c r="O49" s="593"/>
      <c r="P49" s="593"/>
      <c r="Q49" s="593"/>
      <c r="R49" s="593"/>
      <c r="S49" s="593"/>
      <c r="T49" s="593"/>
      <c r="U49" s="593"/>
      <c r="V49" s="593"/>
      <c r="W49" s="593"/>
      <c r="X49" s="593"/>
      <c r="Y49" s="593"/>
      <c r="Z49" s="593"/>
      <c r="AA49" s="593"/>
      <c r="AB49" s="593"/>
      <c r="AC49" s="593"/>
      <c r="AD49" s="593"/>
      <c r="AE49" s="593"/>
      <c r="AF49" s="593"/>
      <c r="AG49" s="593"/>
      <c r="AH49" s="593"/>
      <c r="AI49" s="593"/>
      <c r="AJ49" s="593"/>
      <c r="AK49" s="593"/>
      <c r="AL49" s="593"/>
      <c r="AM49" s="593"/>
      <c r="AN49" s="593"/>
      <c r="AO49" s="593"/>
      <c r="AP49" s="593"/>
      <c r="AQ49" s="593"/>
      <c r="AR49" s="593"/>
      <c r="AS49" s="593"/>
      <c r="AT49" s="593"/>
      <c r="AU49" s="593"/>
      <c r="AV49" s="593"/>
      <c r="AW49" s="593"/>
      <c r="AX49" s="593"/>
      <c r="AY49" s="593"/>
      <c r="AZ49" s="593"/>
      <c r="BA49" s="593"/>
      <c r="BB49" s="593"/>
      <c r="BC49" s="593"/>
      <c r="BD49" s="593"/>
      <c r="BE49" s="593"/>
      <c r="BF49" s="593"/>
      <c r="BG49" s="593"/>
      <c r="BH49" s="593"/>
      <c r="BI49" s="593"/>
      <c r="BJ49" s="593"/>
      <c r="BK49" s="593"/>
      <c r="BL49" s="593"/>
      <c r="BM49" s="593"/>
      <c r="BN49" s="593"/>
      <c r="BO49" s="593"/>
    </row>
    <row r="50" spans="2:67" ht="15.75" x14ac:dyDescent="0.25">
      <c r="B50" s="593"/>
      <c r="C50" s="593"/>
      <c r="D50" s="593"/>
      <c r="E50" s="593"/>
      <c r="F50" s="593"/>
      <c r="G50" s="593"/>
      <c r="H50" s="593"/>
      <c r="I50" s="593"/>
      <c r="J50" s="593"/>
      <c r="K50" s="593"/>
      <c r="L50" s="593"/>
      <c r="M50" s="593"/>
      <c r="N50" s="593"/>
      <c r="O50" s="593"/>
      <c r="P50" s="593"/>
      <c r="Q50" s="593"/>
      <c r="R50" s="593"/>
      <c r="S50" s="593"/>
      <c r="T50" s="593"/>
      <c r="U50" s="593"/>
      <c r="V50" s="593"/>
      <c r="W50" s="593"/>
      <c r="X50" s="593"/>
      <c r="Y50" s="593"/>
      <c r="Z50" s="593"/>
      <c r="AA50" s="593"/>
      <c r="AB50" s="593"/>
      <c r="AC50" s="593"/>
      <c r="AD50" s="593"/>
      <c r="AE50" s="593"/>
      <c r="AF50" s="593"/>
      <c r="AG50" s="593"/>
      <c r="AH50" s="593"/>
      <c r="AI50" s="593"/>
      <c r="AJ50" s="593"/>
      <c r="AK50" s="593"/>
      <c r="AL50" s="593"/>
      <c r="AM50" s="593"/>
      <c r="AN50" s="593"/>
      <c r="AO50" s="593"/>
      <c r="AP50" s="593"/>
      <c r="AQ50" s="593"/>
      <c r="AR50" s="593"/>
      <c r="AS50" s="593"/>
      <c r="AT50" s="593"/>
      <c r="AU50" s="593"/>
      <c r="AV50" s="593"/>
      <c r="AW50" s="593"/>
      <c r="AX50" s="593"/>
      <c r="AY50" s="593"/>
      <c r="AZ50" s="593"/>
      <c r="BA50" s="593"/>
      <c r="BB50" s="593"/>
      <c r="BC50" s="593"/>
      <c r="BD50" s="593"/>
      <c r="BE50" s="593"/>
      <c r="BF50" s="593"/>
      <c r="BG50" s="593"/>
      <c r="BH50" s="593"/>
      <c r="BI50" s="593"/>
      <c r="BJ50" s="593"/>
      <c r="BK50" s="593"/>
      <c r="BL50" s="593"/>
      <c r="BM50" s="593"/>
      <c r="BN50" s="593"/>
      <c r="BO50" s="593"/>
    </row>
    <row r="51" spans="2:67" ht="15.75" x14ac:dyDescent="0.25">
      <c r="B51" s="593"/>
      <c r="C51" s="593"/>
      <c r="D51" s="593"/>
      <c r="E51" s="593"/>
      <c r="F51" s="593"/>
      <c r="G51" s="593"/>
      <c r="H51" s="593"/>
      <c r="I51" s="593"/>
      <c r="J51" s="593"/>
      <c r="K51" s="593"/>
      <c r="L51" s="593"/>
      <c r="M51" s="593"/>
      <c r="N51" s="593"/>
      <c r="O51" s="593"/>
      <c r="P51" s="593"/>
      <c r="Q51" s="593"/>
      <c r="R51" s="593"/>
      <c r="S51" s="593"/>
      <c r="T51" s="593"/>
      <c r="U51" s="593"/>
      <c r="V51" s="593"/>
      <c r="W51" s="593"/>
      <c r="X51" s="593"/>
      <c r="Y51" s="593"/>
      <c r="Z51" s="593"/>
      <c r="AA51" s="593"/>
      <c r="AB51" s="593"/>
      <c r="AC51" s="593"/>
      <c r="AD51" s="593"/>
      <c r="AE51" s="593"/>
      <c r="AF51" s="593"/>
      <c r="AG51" s="593"/>
      <c r="AH51" s="593"/>
      <c r="AI51" s="593"/>
      <c r="AJ51" s="593"/>
      <c r="AK51" s="593"/>
      <c r="AL51" s="593"/>
      <c r="AM51" s="593"/>
      <c r="AN51" s="593"/>
      <c r="AO51" s="593"/>
      <c r="AP51" s="593"/>
      <c r="AQ51" s="593"/>
      <c r="AR51" s="593"/>
      <c r="AS51" s="593"/>
      <c r="AT51" s="593"/>
      <c r="AU51" s="593"/>
      <c r="AV51" s="593"/>
      <c r="AW51" s="593"/>
      <c r="AX51" s="593"/>
      <c r="AY51" s="593"/>
      <c r="AZ51" s="593"/>
      <c r="BA51" s="593"/>
      <c r="BB51" s="593"/>
      <c r="BC51" s="593"/>
      <c r="BD51" s="593"/>
      <c r="BE51" s="593"/>
      <c r="BF51" s="593"/>
      <c r="BG51" s="593"/>
      <c r="BH51" s="593"/>
      <c r="BI51" s="593"/>
      <c r="BJ51" s="593"/>
      <c r="BK51" s="593"/>
      <c r="BL51" s="593"/>
      <c r="BM51" s="593"/>
      <c r="BN51" s="593"/>
      <c r="BO51" s="593"/>
    </row>
    <row r="52" spans="2:67" ht="15.75" x14ac:dyDescent="0.25">
      <c r="B52" s="593"/>
      <c r="C52" s="593"/>
      <c r="D52" s="593"/>
      <c r="E52" s="593"/>
      <c r="F52" s="593"/>
      <c r="G52" s="593"/>
      <c r="H52" s="593"/>
      <c r="I52" s="593"/>
      <c r="J52" s="593"/>
      <c r="K52" s="593"/>
      <c r="L52" s="593"/>
      <c r="M52" s="593"/>
      <c r="N52" s="593"/>
      <c r="O52" s="593"/>
      <c r="P52" s="593"/>
      <c r="Q52" s="593"/>
      <c r="R52" s="593"/>
      <c r="S52" s="593"/>
      <c r="T52" s="593"/>
      <c r="U52" s="593"/>
      <c r="V52" s="593"/>
      <c r="W52" s="593"/>
      <c r="X52" s="593"/>
      <c r="Y52" s="593"/>
      <c r="Z52" s="593"/>
      <c r="AA52" s="593"/>
      <c r="AB52" s="593"/>
      <c r="AC52" s="593"/>
      <c r="AD52" s="593"/>
      <c r="AE52" s="593"/>
      <c r="AF52" s="593"/>
      <c r="AG52" s="593"/>
      <c r="AH52" s="593"/>
      <c r="AI52" s="593"/>
      <c r="AJ52" s="593"/>
      <c r="AK52" s="593"/>
      <c r="AL52" s="593"/>
      <c r="AM52" s="593"/>
      <c r="AN52" s="593"/>
      <c r="AO52" s="593"/>
      <c r="AP52" s="593"/>
      <c r="AQ52" s="593"/>
      <c r="AR52" s="593"/>
      <c r="AS52" s="593"/>
      <c r="AT52" s="593"/>
      <c r="AU52" s="593"/>
      <c r="AV52" s="593"/>
      <c r="AW52" s="593"/>
      <c r="AX52" s="593"/>
      <c r="AY52" s="593"/>
      <c r="AZ52" s="593"/>
      <c r="BA52" s="593"/>
      <c r="BB52" s="593"/>
      <c r="BC52" s="593"/>
      <c r="BD52" s="593"/>
      <c r="BE52" s="593"/>
      <c r="BF52" s="593"/>
      <c r="BG52" s="593"/>
      <c r="BH52" s="593"/>
      <c r="BI52" s="593"/>
      <c r="BJ52" s="593"/>
      <c r="BK52" s="593"/>
      <c r="BL52" s="593"/>
      <c r="BM52" s="593"/>
      <c r="BN52" s="593"/>
      <c r="BO52" s="593"/>
    </row>
    <row r="53" spans="2:67" ht="15.75" x14ac:dyDescent="0.25">
      <c r="B53" s="593"/>
      <c r="C53" s="593"/>
      <c r="D53" s="593"/>
      <c r="E53" s="593"/>
      <c r="F53" s="593"/>
      <c r="G53" s="593"/>
      <c r="H53" s="593"/>
      <c r="I53" s="593"/>
      <c r="J53" s="593"/>
      <c r="K53" s="593"/>
      <c r="L53" s="593"/>
      <c r="M53" s="593"/>
      <c r="N53" s="593"/>
      <c r="O53" s="593"/>
      <c r="P53" s="593"/>
      <c r="Q53" s="593"/>
      <c r="R53" s="593"/>
      <c r="S53" s="593"/>
      <c r="T53" s="593"/>
      <c r="U53" s="593"/>
      <c r="V53" s="593"/>
      <c r="W53" s="593"/>
      <c r="X53" s="593"/>
      <c r="Y53" s="593"/>
      <c r="Z53" s="593"/>
      <c r="AA53" s="593"/>
      <c r="AB53" s="593"/>
      <c r="AC53" s="593"/>
      <c r="AD53" s="593"/>
      <c r="AE53" s="593"/>
      <c r="AF53" s="593"/>
      <c r="AG53" s="593"/>
      <c r="AH53" s="593"/>
      <c r="AI53" s="593"/>
      <c r="AJ53" s="593"/>
      <c r="AK53" s="593"/>
      <c r="AL53" s="593"/>
      <c r="AM53" s="593"/>
      <c r="AN53" s="593"/>
      <c r="AO53" s="593"/>
      <c r="AP53" s="593"/>
      <c r="AQ53" s="593"/>
      <c r="AR53" s="593"/>
      <c r="AS53" s="593"/>
      <c r="AT53" s="593"/>
      <c r="AU53" s="593"/>
      <c r="AV53" s="593"/>
      <c r="AW53" s="593"/>
      <c r="AX53" s="593"/>
      <c r="AY53" s="593"/>
      <c r="AZ53" s="593"/>
      <c r="BA53" s="593"/>
      <c r="BB53" s="593"/>
      <c r="BC53" s="593"/>
      <c r="BD53" s="593"/>
      <c r="BE53" s="593"/>
      <c r="BF53" s="593"/>
      <c r="BG53" s="593"/>
      <c r="BH53" s="593"/>
      <c r="BI53" s="593"/>
      <c r="BJ53" s="593"/>
      <c r="BK53" s="593"/>
      <c r="BL53" s="593"/>
      <c r="BM53" s="593"/>
      <c r="BN53" s="593"/>
      <c r="BO53" s="593"/>
    </row>
    <row r="54" spans="2:67" ht="15.75" x14ac:dyDescent="0.25">
      <c r="B54" s="593"/>
      <c r="C54" s="593"/>
      <c r="D54" s="593"/>
      <c r="E54" s="593"/>
      <c r="F54" s="593"/>
      <c r="G54" s="593"/>
      <c r="H54" s="593"/>
      <c r="I54" s="593"/>
      <c r="J54" s="593"/>
      <c r="K54" s="593"/>
      <c r="L54" s="593"/>
      <c r="M54" s="593"/>
      <c r="N54" s="593"/>
      <c r="O54" s="593"/>
      <c r="P54" s="593"/>
      <c r="Q54" s="593"/>
      <c r="R54" s="593"/>
      <c r="S54" s="593"/>
      <c r="T54" s="593"/>
      <c r="U54" s="593"/>
      <c r="V54" s="593"/>
      <c r="W54" s="593"/>
      <c r="X54" s="593"/>
      <c r="Y54" s="593"/>
      <c r="Z54" s="593"/>
      <c r="AA54" s="593"/>
      <c r="AB54" s="593"/>
      <c r="AC54" s="593"/>
      <c r="AD54" s="593"/>
      <c r="AE54" s="593"/>
      <c r="AF54" s="593"/>
      <c r="AG54" s="593"/>
      <c r="AH54" s="593"/>
      <c r="AI54" s="593"/>
      <c r="AJ54" s="593"/>
      <c r="AK54" s="593"/>
      <c r="AL54" s="593"/>
      <c r="AM54" s="593"/>
      <c r="AN54" s="593"/>
      <c r="AO54" s="593"/>
      <c r="AP54" s="593"/>
      <c r="AQ54" s="593"/>
      <c r="AR54" s="593"/>
      <c r="AS54" s="593"/>
      <c r="AT54" s="593"/>
      <c r="AU54" s="593"/>
      <c r="AV54" s="593"/>
      <c r="AW54" s="593"/>
      <c r="AX54" s="593"/>
      <c r="AY54" s="593"/>
      <c r="AZ54" s="593"/>
      <c r="BA54" s="593"/>
      <c r="BB54" s="593"/>
      <c r="BC54" s="593"/>
      <c r="BD54" s="593"/>
      <c r="BE54" s="593"/>
      <c r="BF54" s="593"/>
      <c r="BG54" s="593"/>
      <c r="BH54" s="593"/>
      <c r="BI54" s="593"/>
      <c r="BJ54" s="593"/>
      <c r="BK54" s="593"/>
      <c r="BL54" s="593"/>
      <c r="BM54" s="593"/>
      <c r="BN54" s="593"/>
      <c r="BO54" s="593"/>
    </row>
    <row r="55" spans="2:67" ht="15.75" x14ac:dyDescent="0.25">
      <c r="B55" s="593"/>
      <c r="C55" s="593"/>
      <c r="D55" s="593"/>
      <c r="E55" s="593"/>
      <c r="F55" s="593"/>
      <c r="G55" s="593"/>
      <c r="H55" s="593"/>
      <c r="I55" s="593"/>
      <c r="J55" s="593"/>
      <c r="K55" s="593"/>
      <c r="L55" s="593"/>
      <c r="M55" s="593"/>
      <c r="N55" s="593"/>
      <c r="O55" s="593"/>
      <c r="P55" s="593"/>
      <c r="Q55" s="593"/>
      <c r="R55" s="593"/>
      <c r="S55" s="593"/>
      <c r="T55" s="593"/>
      <c r="U55" s="593"/>
      <c r="V55" s="593"/>
      <c r="W55" s="593"/>
      <c r="X55" s="593"/>
      <c r="Y55" s="593"/>
      <c r="Z55" s="593"/>
      <c r="AA55" s="593"/>
      <c r="AB55" s="593"/>
      <c r="AC55" s="593"/>
      <c r="AD55" s="593"/>
      <c r="AE55" s="593"/>
      <c r="AF55" s="593"/>
      <c r="AG55" s="593"/>
      <c r="AH55" s="593"/>
      <c r="AI55" s="593"/>
      <c r="AJ55" s="593"/>
      <c r="AK55" s="593"/>
      <c r="AL55" s="593"/>
      <c r="AM55" s="593"/>
      <c r="AN55" s="593"/>
      <c r="AO55" s="593"/>
      <c r="AP55" s="593"/>
      <c r="AQ55" s="593"/>
      <c r="AR55" s="593"/>
      <c r="AS55" s="593"/>
      <c r="AT55" s="593"/>
      <c r="AU55" s="593"/>
      <c r="AV55" s="593"/>
      <c r="AW55" s="593"/>
      <c r="AX55" s="593"/>
      <c r="AY55" s="593"/>
      <c r="AZ55" s="593"/>
      <c r="BA55" s="593"/>
      <c r="BB55" s="593"/>
      <c r="BC55" s="593"/>
      <c r="BD55" s="593"/>
      <c r="BE55" s="593"/>
      <c r="BF55" s="593"/>
      <c r="BG55" s="593"/>
      <c r="BH55" s="593"/>
      <c r="BI55" s="593"/>
      <c r="BJ55" s="593"/>
      <c r="BK55" s="593"/>
      <c r="BL55" s="593"/>
      <c r="BM55" s="593"/>
      <c r="BN55" s="593"/>
      <c r="BO55" s="593"/>
    </row>
    <row r="56" spans="2:67" ht="15.75" x14ac:dyDescent="0.25">
      <c r="B56" s="593"/>
      <c r="C56" s="593"/>
      <c r="D56" s="593"/>
      <c r="E56" s="593"/>
      <c r="F56" s="593"/>
      <c r="G56" s="593"/>
      <c r="H56" s="593"/>
      <c r="I56" s="593"/>
      <c r="J56" s="593"/>
      <c r="K56" s="593"/>
      <c r="L56" s="593"/>
      <c r="M56" s="593"/>
      <c r="N56" s="593"/>
      <c r="O56" s="593"/>
      <c r="P56" s="593"/>
      <c r="Q56" s="593"/>
      <c r="R56" s="593"/>
      <c r="S56" s="593"/>
      <c r="T56" s="593"/>
      <c r="U56" s="593"/>
      <c r="V56" s="593"/>
      <c r="W56" s="593"/>
      <c r="X56" s="593"/>
      <c r="Y56" s="593"/>
      <c r="Z56" s="593"/>
      <c r="AA56" s="593"/>
      <c r="AB56" s="593"/>
      <c r="AC56" s="593"/>
      <c r="AD56" s="593"/>
      <c r="AE56" s="593"/>
      <c r="AF56" s="593"/>
      <c r="AG56" s="593"/>
      <c r="AH56" s="593"/>
      <c r="AI56" s="593"/>
      <c r="AJ56" s="593"/>
      <c r="AK56" s="593"/>
      <c r="AL56" s="593"/>
      <c r="AM56" s="593"/>
      <c r="AN56" s="593"/>
      <c r="AO56" s="593"/>
      <c r="AP56" s="593"/>
      <c r="AQ56" s="593"/>
      <c r="AR56" s="593"/>
      <c r="AS56" s="593"/>
      <c r="AT56" s="593"/>
      <c r="AU56" s="593"/>
      <c r="AV56" s="593"/>
      <c r="AW56" s="593"/>
      <c r="AX56" s="593"/>
      <c r="AY56" s="593"/>
      <c r="AZ56" s="593"/>
      <c r="BA56" s="593"/>
      <c r="BB56" s="593"/>
      <c r="BC56" s="593"/>
      <c r="BD56" s="593"/>
      <c r="BE56" s="593"/>
      <c r="BF56" s="593"/>
      <c r="BG56" s="593"/>
      <c r="BH56" s="593"/>
      <c r="BI56" s="593"/>
      <c r="BJ56" s="593"/>
      <c r="BK56" s="593"/>
      <c r="BL56" s="593"/>
      <c r="BM56" s="593"/>
      <c r="BN56" s="593"/>
      <c r="BO56" s="593"/>
    </row>
    <row r="57" spans="2:67" ht="15.75" x14ac:dyDescent="0.25">
      <c r="B57" s="593"/>
      <c r="C57" s="593"/>
      <c r="D57" s="593"/>
      <c r="E57" s="593"/>
      <c r="F57" s="593"/>
      <c r="G57" s="593"/>
      <c r="H57" s="593"/>
      <c r="I57" s="593"/>
      <c r="J57" s="593"/>
      <c r="K57" s="593"/>
      <c r="L57" s="593"/>
      <c r="M57" s="593"/>
      <c r="N57" s="593"/>
      <c r="O57" s="593"/>
      <c r="P57" s="593"/>
      <c r="Q57" s="593"/>
      <c r="R57" s="593"/>
      <c r="S57" s="593"/>
      <c r="T57" s="593"/>
      <c r="U57" s="593"/>
      <c r="V57" s="593"/>
      <c r="W57" s="593"/>
      <c r="X57" s="593"/>
      <c r="Y57" s="593"/>
      <c r="Z57" s="593"/>
      <c r="AA57" s="593"/>
      <c r="AB57" s="593"/>
      <c r="AC57" s="593"/>
      <c r="AD57" s="593"/>
      <c r="AE57" s="593"/>
      <c r="AF57" s="593"/>
      <c r="AG57" s="593"/>
      <c r="AH57" s="593"/>
      <c r="AI57" s="593"/>
      <c r="AJ57" s="593"/>
      <c r="AK57" s="593"/>
      <c r="AL57" s="593"/>
      <c r="AM57" s="593"/>
      <c r="AN57" s="593"/>
      <c r="AO57" s="593"/>
      <c r="AP57" s="593"/>
      <c r="AQ57" s="593"/>
      <c r="AR57" s="593"/>
      <c r="AS57" s="593"/>
      <c r="AT57" s="593"/>
      <c r="AU57" s="593"/>
      <c r="AV57" s="593"/>
      <c r="AW57" s="593"/>
      <c r="AX57" s="593"/>
      <c r="AY57" s="593"/>
      <c r="AZ57" s="593"/>
      <c r="BA57" s="593"/>
      <c r="BB57" s="593"/>
      <c r="BC57" s="593"/>
      <c r="BD57" s="593"/>
      <c r="BE57" s="593"/>
      <c r="BF57" s="593"/>
      <c r="BG57" s="593"/>
      <c r="BH57" s="593"/>
      <c r="BI57" s="593"/>
      <c r="BJ57" s="593"/>
      <c r="BK57" s="593"/>
      <c r="BL57" s="593"/>
      <c r="BM57" s="593"/>
      <c r="BN57" s="593"/>
      <c r="BO57" s="593"/>
    </row>
    <row r="58" spans="2:67" ht="15.75" x14ac:dyDescent="0.25">
      <c r="B58" s="593"/>
      <c r="C58" s="593"/>
      <c r="D58" s="593"/>
      <c r="E58" s="593"/>
      <c r="F58" s="593"/>
      <c r="G58" s="593"/>
      <c r="H58" s="593"/>
      <c r="I58" s="593"/>
      <c r="J58" s="593"/>
      <c r="K58" s="593"/>
      <c r="L58" s="593"/>
      <c r="M58" s="593"/>
      <c r="N58" s="593"/>
      <c r="O58" s="593"/>
      <c r="P58" s="593"/>
      <c r="Q58" s="593"/>
      <c r="R58" s="593"/>
      <c r="S58" s="593"/>
      <c r="T58" s="593"/>
      <c r="U58" s="593"/>
      <c r="V58" s="593"/>
      <c r="W58" s="593"/>
      <c r="X58" s="593"/>
      <c r="Y58" s="593"/>
      <c r="Z58" s="593"/>
      <c r="AA58" s="593"/>
      <c r="AB58" s="593"/>
      <c r="AC58" s="593"/>
      <c r="AD58" s="593"/>
      <c r="AE58" s="593"/>
      <c r="AF58" s="593"/>
      <c r="AG58" s="593"/>
      <c r="AH58" s="593"/>
      <c r="AI58" s="593"/>
      <c r="AJ58" s="593"/>
      <c r="AK58" s="593"/>
      <c r="AL58" s="593"/>
      <c r="AM58" s="593"/>
      <c r="AN58" s="593"/>
      <c r="AO58" s="593"/>
      <c r="AP58" s="593"/>
      <c r="AQ58" s="593"/>
      <c r="AR58" s="593"/>
      <c r="AS58" s="593"/>
      <c r="AT58" s="593"/>
      <c r="AU58" s="593"/>
      <c r="AV58" s="593"/>
      <c r="AW58" s="593"/>
      <c r="AX58" s="593"/>
      <c r="AY58" s="593"/>
      <c r="AZ58" s="593"/>
      <c r="BA58" s="593"/>
      <c r="BB58" s="593"/>
      <c r="BC58" s="593"/>
      <c r="BD58" s="593"/>
      <c r="BE58" s="593"/>
      <c r="BF58" s="593"/>
      <c r="BG58" s="593"/>
      <c r="BH58" s="593"/>
      <c r="BI58" s="593"/>
      <c r="BJ58" s="593"/>
      <c r="BK58" s="593"/>
      <c r="BL58" s="593"/>
      <c r="BM58" s="593"/>
      <c r="BN58" s="593"/>
      <c r="BO58" s="593"/>
    </row>
    <row r="59" spans="2:67" ht="15.75" x14ac:dyDescent="0.25">
      <c r="B59" s="593"/>
      <c r="C59" s="593"/>
      <c r="D59" s="593"/>
      <c r="E59" s="593"/>
      <c r="F59" s="593"/>
      <c r="G59" s="593"/>
      <c r="H59" s="593"/>
      <c r="I59" s="593"/>
      <c r="J59" s="593"/>
      <c r="K59" s="593"/>
      <c r="L59" s="593"/>
      <c r="M59" s="593"/>
      <c r="N59" s="593"/>
      <c r="O59" s="593"/>
      <c r="P59" s="593"/>
      <c r="Q59" s="593"/>
      <c r="R59" s="593"/>
      <c r="S59" s="593"/>
      <c r="T59" s="593"/>
      <c r="U59" s="593"/>
      <c r="V59" s="593"/>
      <c r="W59" s="593"/>
      <c r="X59" s="593"/>
      <c r="Y59" s="593"/>
      <c r="Z59" s="593"/>
      <c r="AA59" s="593"/>
      <c r="AB59" s="593"/>
      <c r="AC59" s="593"/>
      <c r="AD59" s="593"/>
      <c r="AE59" s="593"/>
      <c r="AF59" s="593"/>
      <c r="AG59" s="593"/>
      <c r="AH59" s="593"/>
      <c r="AI59" s="593"/>
      <c r="AJ59" s="593"/>
      <c r="AK59" s="593"/>
      <c r="AL59" s="593"/>
      <c r="AM59" s="593"/>
      <c r="AN59" s="593"/>
      <c r="AO59" s="593"/>
      <c r="AP59" s="593"/>
      <c r="AQ59" s="593"/>
      <c r="AR59" s="593"/>
      <c r="AS59" s="593"/>
      <c r="AT59" s="593"/>
      <c r="AU59" s="593"/>
      <c r="AV59" s="593"/>
      <c r="AW59" s="593"/>
      <c r="AX59" s="593"/>
      <c r="AY59" s="593"/>
      <c r="AZ59" s="593"/>
      <c r="BA59" s="593"/>
      <c r="BB59" s="593"/>
      <c r="BC59" s="593"/>
      <c r="BD59" s="593"/>
      <c r="BE59" s="593"/>
      <c r="BF59" s="593"/>
      <c r="BG59" s="593"/>
      <c r="BH59" s="593"/>
      <c r="BI59" s="593"/>
      <c r="BJ59" s="593"/>
      <c r="BK59" s="593"/>
      <c r="BL59" s="593"/>
      <c r="BM59" s="593"/>
      <c r="BN59" s="593"/>
      <c r="BO59" s="593"/>
    </row>
    <row r="60" spans="2:67" ht="15.75" x14ac:dyDescent="0.25">
      <c r="B60" s="593"/>
      <c r="C60" s="593"/>
      <c r="D60" s="593"/>
      <c r="E60" s="593"/>
      <c r="F60" s="593"/>
      <c r="G60" s="593"/>
      <c r="H60" s="593"/>
      <c r="I60" s="593"/>
      <c r="J60" s="593"/>
      <c r="K60" s="593"/>
      <c r="L60" s="593"/>
      <c r="M60" s="593"/>
      <c r="N60" s="593"/>
      <c r="O60" s="593"/>
      <c r="P60" s="593"/>
      <c r="Q60" s="593"/>
      <c r="R60" s="593"/>
      <c r="S60" s="593"/>
      <c r="T60" s="593"/>
      <c r="U60" s="593"/>
      <c r="V60" s="593"/>
      <c r="W60" s="593"/>
      <c r="X60" s="593"/>
      <c r="Y60" s="593"/>
      <c r="Z60" s="593"/>
      <c r="AA60" s="593"/>
      <c r="AB60" s="593"/>
      <c r="AC60" s="593"/>
      <c r="AD60" s="593"/>
      <c r="AE60" s="593"/>
      <c r="AF60" s="593"/>
      <c r="AG60" s="593"/>
      <c r="AH60" s="593"/>
      <c r="AI60" s="593"/>
      <c r="AJ60" s="593"/>
      <c r="AK60" s="593"/>
      <c r="AL60" s="593"/>
      <c r="AM60" s="593"/>
      <c r="AN60" s="593"/>
      <c r="AO60" s="593"/>
      <c r="AP60" s="593"/>
      <c r="AQ60" s="593"/>
      <c r="AR60" s="593"/>
      <c r="AS60" s="593"/>
      <c r="AT60" s="593"/>
      <c r="AU60" s="593"/>
      <c r="AV60" s="593"/>
      <c r="AW60" s="593"/>
      <c r="AX60" s="593"/>
      <c r="AY60" s="593"/>
      <c r="AZ60" s="593"/>
      <c r="BA60" s="593"/>
      <c r="BB60" s="593"/>
      <c r="BC60" s="593"/>
      <c r="BD60" s="593"/>
      <c r="BE60" s="593"/>
      <c r="BF60" s="593"/>
      <c r="BG60" s="593"/>
      <c r="BH60" s="593"/>
      <c r="BI60" s="593"/>
      <c r="BJ60" s="593"/>
      <c r="BK60" s="593"/>
      <c r="BL60" s="593"/>
      <c r="BM60" s="593"/>
      <c r="BN60" s="593"/>
      <c r="BO60" s="593"/>
    </row>
    <row r="61" spans="2:67" ht="15.75" x14ac:dyDescent="0.25">
      <c r="B61" s="593"/>
      <c r="C61" s="593"/>
      <c r="D61" s="593"/>
      <c r="E61" s="593"/>
      <c r="F61" s="593"/>
      <c r="G61" s="593"/>
      <c r="H61" s="593"/>
      <c r="I61" s="593"/>
      <c r="J61" s="593"/>
      <c r="K61" s="593"/>
      <c r="L61" s="593"/>
      <c r="M61" s="593"/>
      <c r="N61" s="593"/>
      <c r="O61" s="593"/>
      <c r="P61" s="593"/>
      <c r="Q61" s="593"/>
      <c r="R61" s="593"/>
      <c r="S61" s="593"/>
      <c r="T61" s="593"/>
      <c r="U61" s="593"/>
      <c r="V61" s="593"/>
      <c r="W61" s="593"/>
      <c r="X61" s="593"/>
      <c r="Y61" s="593"/>
      <c r="Z61" s="593"/>
      <c r="AA61" s="593"/>
      <c r="AB61" s="593"/>
      <c r="AC61" s="593"/>
      <c r="AD61" s="593"/>
      <c r="AE61" s="593"/>
      <c r="AF61" s="593"/>
      <c r="AG61" s="593"/>
      <c r="AH61" s="593"/>
      <c r="AI61" s="593"/>
      <c r="AJ61" s="593"/>
      <c r="AK61" s="593"/>
      <c r="AL61" s="593"/>
      <c r="AM61" s="593"/>
      <c r="AN61" s="593"/>
      <c r="AO61" s="593"/>
      <c r="AP61" s="593"/>
      <c r="AQ61" s="593"/>
      <c r="AR61" s="593"/>
      <c r="AS61" s="593"/>
      <c r="AT61" s="593"/>
      <c r="AU61" s="593"/>
      <c r="AV61" s="593"/>
      <c r="AW61" s="593"/>
      <c r="AX61" s="593"/>
      <c r="AY61" s="593"/>
      <c r="AZ61" s="593"/>
      <c r="BA61" s="593"/>
      <c r="BB61" s="593"/>
      <c r="BC61" s="593"/>
      <c r="BD61" s="593"/>
      <c r="BE61" s="593"/>
      <c r="BF61" s="593"/>
      <c r="BG61" s="593"/>
      <c r="BH61" s="593"/>
      <c r="BI61" s="593"/>
      <c r="BJ61" s="593"/>
      <c r="BK61" s="593"/>
      <c r="BL61" s="593"/>
      <c r="BM61" s="593"/>
      <c r="BN61" s="593"/>
      <c r="BO61" s="593"/>
    </row>
    <row r="62" spans="2:67" ht="15.75" x14ac:dyDescent="0.25">
      <c r="B62" s="593"/>
      <c r="C62" s="593"/>
      <c r="D62" s="593"/>
      <c r="E62" s="593"/>
      <c r="F62" s="593"/>
      <c r="G62" s="593"/>
      <c r="H62" s="593"/>
      <c r="I62" s="593"/>
      <c r="J62" s="593"/>
      <c r="K62" s="593"/>
      <c r="L62" s="593"/>
      <c r="M62" s="593"/>
      <c r="N62" s="593"/>
      <c r="O62" s="593"/>
      <c r="P62" s="593"/>
      <c r="Q62" s="593"/>
      <c r="R62" s="593"/>
      <c r="S62" s="593"/>
      <c r="T62" s="593"/>
      <c r="U62" s="593"/>
      <c r="V62" s="593"/>
      <c r="W62" s="593"/>
      <c r="X62" s="593"/>
      <c r="Y62" s="593"/>
      <c r="Z62" s="593"/>
      <c r="AA62" s="593"/>
      <c r="AB62" s="593"/>
      <c r="AC62" s="593"/>
      <c r="AD62" s="593"/>
      <c r="AE62" s="593"/>
      <c r="AF62" s="593"/>
      <c r="AG62" s="593"/>
      <c r="AH62" s="593"/>
      <c r="AI62" s="593"/>
      <c r="AJ62" s="593"/>
      <c r="AK62" s="593"/>
      <c r="AL62" s="593"/>
      <c r="AM62" s="593"/>
      <c r="AN62" s="593"/>
      <c r="AO62" s="593"/>
      <c r="AP62" s="593"/>
      <c r="AQ62" s="593"/>
      <c r="AR62" s="593"/>
      <c r="AS62" s="593"/>
      <c r="AT62" s="593"/>
      <c r="AU62" s="593"/>
      <c r="AV62" s="593"/>
      <c r="AW62" s="593"/>
      <c r="AX62" s="593"/>
      <c r="AY62" s="593"/>
      <c r="AZ62" s="593"/>
      <c r="BA62" s="593"/>
      <c r="BB62" s="593"/>
      <c r="BC62" s="593"/>
      <c r="BD62" s="593"/>
      <c r="BE62" s="593"/>
      <c r="BF62" s="593"/>
      <c r="BG62" s="593"/>
      <c r="BH62" s="593"/>
      <c r="BI62" s="593"/>
      <c r="BJ62" s="593"/>
      <c r="BK62" s="593"/>
      <c r="BL62" s="593"/>
      <c r="BM62" s="593"/>
      <c r="BN62" s="593"/>
      <c r="BO62" s="593"/>
    </row>
    <row r="63" spans="2:67" ht="15.75" x14ac:dyDescent="0.25">
      <c r="B63" s="593"/>
      <c r="C63" s="593"/>
      <c r="D63" s="593"/>
      <c r="E63" s="593"/>
      <c r="F63" s="593"/>
      <c r="G63" s="593"/>
      <c r="H63" s="593"/>
      <c r="I63" s="593"/>
      <c r="J63" s="593"/>
      <c r="K63" s="593"/>
      <c r="L63" s="593"/>
      <c r="M63" s="593"/>
      <c r="N63" s="593"/>
      <c r="O63" s="593"/>
      <c r="P63" s="593"/>
      <c r="Q63" s="593"/>
      <c r="R63" s="593"/>
      <c r="S63" s="593"/>
      <c r="T63" s="593"/>
      <c r="U63" s="593"/>
      <c r="V63" s="593"/>
      <c r="W63" s="593"/>
      <c r="X63" s="593"/>
      <c r="Y63" s="593"/>
      <c r="Z63" s="593"/>
      <c r="AA63" s="593"/>
      <c r="AB63" s="593"/>
      <c r="AC63" s="593"/>
      <c r="AD63" s="593"/>
      <c r="AE63" s="593"/>
      <c r="AF63" s="593"/>
      <c r="AG63" s="593"/>
      <c r="AH63" s="593"/>
      <c r="AI63" s="593"/>
      <c r="AJ63" s="593"/>
      <c r="AK63" s="593"/>
      <c r="AL63" s="593"/>
      <c r="AM63" s="593"/>
      <c r="AN63" s="593"/>
      <c r="AO63" s="593"/>
      <c r="AP63" s="593"/>
      <c r="AQ63" s="593"/>
      <c r="AR63" s="593"/>
      <c r="AS63" s="593"/>
      <c r="AT63" s="593"/>
      <c r="AU63" s="593"/>
      <c r="AV63" s="593"/>
      <c r="AW63" s="593"/>
      <c r="AX63" s="593"/>
      <c r="AY63" s="593"/>
      <c r="AZ63" s="593"/>
      <c r="BA63" s="593"/>
      <c r="BB63" s="593"/>
      <c r="BC63" s="593"/>
      <c r="BD63" s="593"/>
      <c r="BE63" s="593"/>
      <c r="BF63" s="593"/>
      <c r="BG63" s="593"/>
      <c r="BH63" s="593"/>
      <c r="BI63" s="593"/>
      <c r="BJ63" s="593"/>
      <c r="BK63" s="593"/>
      <c r="BL63" s="593"/>
      <c r="BM63" s="593"/>
      <c r="BN63" s="593"/>
      <c r="BO63" s="593"/>
    </row>
    <row r="64" spans="2:67" ht="15.75" x14ac:dyDescent="0.25">
      <c r="B64" s="593"/>
      <c r="C64" s="593"/>
      <c r="D64" s="593"/>
      <c r="E64" s="593"/>
      <c r="F64" s="593"/>
      <c r="G64" s="593"/>
      <c r="H64" s="593"/>
      <c r="I64" s="593"/>
      <c r="J64" s="593"/>
      <c r="K64" s="593"/>
      <c r="L64" s="593"/>
      <c r="M64" s="593"/>
      <c r="N64" s="593"/>
      <c r="O64" s="593"/>
      <c r="P64" s="593"/>
      <c r="Q64" s="593"/>
      <c r="R64" s="593"/>
      <c r="S64" s="593"/>
      <c r="T64" s="593"/>
      <c r="U64" s="593"/>
      <c r="V64" s="593"/>
      <c r="W64" s="593"/>
      <c r="X64" s="593"/>
      <c r="Y64" s="593"/>
      <c r="Z64" s="593"/>
      <c r="AA64" s="593"/>
      <c r="AB64" s="593"/>
      <c r="AC64" s="593"/>
      <c r="AD64" s="593"/>
      <c r="AE64" s="593"/>
      <c r="AF64" s="593"/>
      <c r="AG64" s="593"/>
      <c r="AH64" s="593"/>
      <c r="AI64" s="593"/>
      <c r="AJ64" s="593"/>
      <c r="AK64" s="593"/>
      <c r="AL64" s="593"/>
      <c r="AM64" s="593"/>
      <c r="AN64" s="593"/>
      <c r="AO64" s="593"/>
      <c r="AP64" s="593"/>
      <c r="AQ64" s="593"/>
      <c r="AR64" s="593"/>
      <c r="AS64" s="593"/>
      <c r="AT64" s="593"/>
      <c r="AU64" s="593"/>
      <c r="AV64" s="593"/>
      <c r="AW64" s="593"/>
      <c r="AX64" s="593"/>
      <c r="AY64" s="593"/>
      <c r="AZ64" s="593"/>
      <c r="BA64" s="593"/>
      <c r="BB64" s="593"/>
      <c r="BC64" s="593"/>
      <c r="BD64" s="593"/>
      <c r="BE64" s="593"/>
      <c r="BF64" s="593"/>
      <c r="BG64" s="593"/>
      <c r="BH64" s="593"/>
      <c r="BI64" s="593"/>
      <c r="BJ64" s="593"/>
      <c r="BK64" s="593"/>
      <c r="BL64" s="593"/>
      <c r="BM64" s="593"/>
      <c r="BN64" s="593"/>
      <c r="BO64" s="593"/>
    </row>
    <row r="65" spans="2:67" ht="15.75" x14ac:dyDescent="0.25">
      <c r="B65" s="593"/>
      <c r="C65" s="593"/>
      <c r="D65" s="593"/>
      <c r="E65" s="593"/>
      <c r="F65" s="593"/>
      <c r="G65" s="593"/>
      <c r="H65" s="593"/>
      <c r="I65" s="593"/>
      <c r="J65" s="593"/>
      <c r="K65" s="593"/>
      <c r="L65" s="593"/>
      <c r="M65" s="593"/>
      <c r="N65" s="593"/>
      <c r="O65" s="593"/>
      <c r="P65" s="593"/>
      <c r="Q65" s="593"/>
      <c r="R65" s="593"/>
      <c r="S65" s="593"/>
      <c r="T65" s="593"/>
      <c r="U65" s="593"/>
      <c r="V65" s="593"/>
      <c r="W65" s="593"/>
      <c r="X65" s="593"/>
      <c r="Y65" s="593"/>
      <c r="Z65" s="593"/>
      <c r="AA65" s="593"/>
      <c r="AB65" s="593"/>
      <c r="AC65" s="593"/>
      <c r="AD65" s="593"/>
      <c r="AE65" s="593"/>
      <c r="AF65" s="593"/>
      <c r="AG65" s="593"/>
      <c r="AH65" s="593"/>
      <c r="AI65" s="593"/>
      <c r="AJ65" s="593"/>
      <c r="AK65" s="593"/>
      <c r="AL65" s="593"/>
      <c r="AM65" s="593"/>
      <c r="AN65" s="593"/>
      <c r="AO65" s="593"/>
      <c r="AP65" s="593"/>
      <c r="AQ65" s="593"/>
      <c r="AR65" s="593"/>
      <c r="AS65" s="593"/>
      <c r="AT65" s="593"/>
      <c r="AU65" s="593"/>
      <c r="AV65" s="593"/>
      <c r="AW65" s="593"/>
      <c r="AX65" s="593"/>
      <c r="AY65" s="593"/>
      <c r="AZ65" s="593"/>
      <c r="BA65" s="593"/>
      <c r="BB65" s="593"/>
      <c r="BC65" s="593"/>
      <c r="BD65" s="593"/>
      <c r="BE65" s="593"/>
      <c r="BF65" s="593"/>
      <c r="BG65" s="593"/>
      <c r="BH65" s="593"/>
      <c r="BI65" s="593"/>
      <c r="BJ65" s="593"/>
      <c r="BK65" s="593"/>
      <c r="BL65" s="593"/>
      <c r="BM65" s="593"/>
      <c r="BN65" s="593"/>
      <c r="BO65" s="593"/>
    </row>
    <row r="66" spans="2:67" ht="15.75" x14ac:dyDescent="0.25">
      <c r="B66" s="593"/>
      <c r="C66" s="593"/>
      <c r="D66" s="593"/>
      <c r="E66" s="593"/>
      <c r="F66" s="593"/>
      <c r="G66" s="593"/>
      <c r="H66" s="593"/>
      <c r="I66" s="593"/>
      <c r="J66" s="593"/>
      <c r="K66" s="593"/>
      <c r="L66" s="593"/>
      <c r="M66" s="593"/>
      <c r="N66" s="593"/>
      <c r="O66" s="593"/>
      <c r="P66" s="593"/>
      <c r="Q66" s="593"/>
      <c r="R66" s="593"/>
      <c r="S66" s="593"/>
      <c r="T66" s="593"/>
      <c r="U66" s="593"/>
      <c r="V66" s="593"/>
      <c r="W66" s="593"/>
      <c r="X66" s="593"/>
      <c r="Y66" s="593"/>
      <c r="Z66" s="593"/>
      <c r="AA66" s="593"/>
      <c r="AB66" s="593"/>
      <c r="AC66" s="593"/>
      <c r="AD66" s="593"/>
      <c r="AE66" s="593"/>
      <c r="AF66" s="593"/>
      <c r="AG66" s="593"/>
      <c r="AH66" s="593"/>
      <c r="AI66" s="593"/>
      <c r="AJ66" s="593"/>
      <c r="AK66" s="593"/>
      <c r="AL66" s="593"/>
      <c r="AM66" s="593"/>
      <c r="AN66" s="593"/>
      <c r="AO66" s="593"/>
      <c r="AP66" s="593"/>
      <c r="AQ66" s="593"/>
      <c r="AR66" s="593"/>
      <c r="AS66" s="593"/>
      <c r="AT66" s="593"/>
      <c r="AU66" s="593"/>
      <c r="AV66" s="593"/>
      <c r="AW66" s="593"/>
      <c r="AX66" s="593"/>
      <c r="AY66" s="593"/>
      <c r="AZ66" s="593"/>
      <c r="BA66" s="593"/>
      <c r="BB66" s="593"/>
      <c r="BC66" s="593"/>
      <c r="BD66" s="593"/>
      <c r="BE66" s="593"/>
      <c r="BF66" s="593"/>
      <c r="BG66" s="593"/>
      <c r="BH66" s="593"/>
      <c r="BI66" s="593"/>
      <c r="BJ66" s="593"/>
      <c r="BK66" s="593"/>
      <c r="BL66" s="593"/>
      <c r="BM66" s="593"/>
      <c r="BN66" s="593"/>
      <c r="BO66" s="593"/>
    </row>
    <row r="67" spans="2:67" ht="15.75" x14ac:dyDescent="0.25">
      <c r="B67" s="593"/>
      <c r="C67" s="593"/>
      <c r="D67" s="593"/>
      <c r="E67" s="593"/>
      <c r="F67" s="593"/>
      <c r="G67" s="593"/>
      <c r="H67" s="593"/>
      <c r="I67" s="593"/>
      <c r="J67" s="593"/>
      <c r="K67" s="593"/>
      <c r="L67" s="593"/>
      <c r="M67" s="593"/>
      <c r="N67" s="593"/>
      <c r="O67" s="593"/>
      <c r="P67" s="593"/>
      <c r="Q67" s="593"/>
      <c r="R67" s="593"/>
      <c r="S67" s="593"/>
      <c r="T67" s="593"/>
      <c r="U67" s="593"/>
      <c r="V67" s="593"/>
      <c r="W67" s="593"/>
      <c r="X67" s="593"/>
      <c r="Y67" s="593"/>
      <c r="Z67" s="593"/>
      <c r="AA67" s="593"/>
      <c r="AB67" s="593"/>
      <c r="AC67" s="593"/>
      <c r="AD67" s="593"/>
      <c r="AE67" s="593"/>
      <c r="AF67" s="593"/>
      <c r="AG67" s="593"/>
      <c r="AH67" s="593"/>
      <c r="AI67" s="593"/>
      <c r="AJ67" s="593"/>
      <c r="AK67" s="593"/>
      <c r="AL67" s="593"/>
      <c r="AM67" s="593"/>
      <c r="AN67" s="593"/>
      <c r="AO67" s="593"/>
      <c r="AP67" s="593"/>
      <c r="AQ67" s="593"/>
      <c r="AR67" s="593"/>
      <c r="AS67" s="593"/>
      <c r="AT67" s="593"/>
      <c r="AU67" s="593"/>
      <c r="AV67" s="593"/>
      <c r="AW67" s="593"/>
      <c r="AX67" s="593"/>
      <c r="AY67" s="593"/>
      <c r="AZ67" s="593"/>
      <c r="BA67" s="593"/>
      <c r="BB67" s="593"/>
      <c r="BC67" s="593"/>
      <c r="BD67" s="593"/>
      <c r="BE67" s="593"/>
      <c r="BF67" s="593"/>
      <c r="BG67" s="593"/>
      <c r="BH67" s="593"/>
      <c r="BI67" s="593"/>
      <c r="BJ67" s="593"/>
      <c r="BK67" s="593"/>
      <c r="BL67" s="593"/>
      <c r="BM67" s="593"/>
      <c r="BN67" s="593"/>
      <c r="BO67" s="593"/>
    </row>
    <row r="68" spans="2:67" ht="15.75" x14ac:dyDescent="0.25">
      <c r="B68" s="593"/>
      <c r="C68" s="593"/>
      <c r="D68" s="593"/>
      <c r="E68" s="593"/>
      <c r="F68" s="593"/>
      <c r="G68" s="593"/>
      <c r="H68" s="593"/>
      <c r="I68" s="593"/>
      <c r="J68" s="593"/>
      <c r="K68" s="593"/>
      <c r="L68" s="593"/>
      <c r="M68" s="593"/>
      <c r="N68" s="593"/>
      <c r="O68" s="593"/>
      <c r="P68" s="593"/>
      <c r="Q68" s="593"/>
      <c r="R68" s="593"/>
      <c r="S68" s="593"/>
      <c r="T68" s="593"/>
      <c r="U68" s="593"/>
      <c r="V68" s="593"/>
      <c r="W68" s="593"/>
      <c r="X68" s="593"/>
      <c r="Y68" s="593"/>
      <c r="Z68" s="593"/>
      <c r="AA68" s="593"/>
      <c r="AB68" s="593"/>
      <c r="AC68" s="593"/>
      <c r="AD68" s="593"/>
      <c r="AE68" s="593"/>
      <c r="AF68" s="593"/>
      <c r="AG68" s="593"/>
      <c r="AH68" s="593"/>
      <c r="AI68" s="593"/>
      <c r="AJ68" s="593"/>
      <c r="AK68" s="593"/>
      <c r="AL68" s="593"/>
      <c r="AM68" s="593"/>
      <c r="AN68" s="593"/>
      <c r="AO68" s="593"/>
      <c r="AP68" s="593"/>
      <c r="AQ68" s="593"/>
      <c r="AR68" s="593"/>
      <c r="AS68" s="593"/>
      <c r="AT68" s="593"/>
      <c r="AU68" s="593"/>
      <c r="AV68" s="593"/>
      <c r="AW68" s="593"/>
      <c r="AX68" s="593"/>
      <c r="AY68" s="593"/>
      <c r="AZ68" s="593"/>
      <c r="BA68" s="593"/>
      <c r="BB68" s="593"/>
      <c r="BC68" s="593"/>
      <c r="BD68" s="593"/>
      <c r="BE68" s="593"/>
      <c r="BF68" s="593"/>
      <c r="BG68" s="593"/>
      <c r="BH68" s="593"/>
      <c r="BI68" s="593"/>
      <c r="BJ68" s="593"/>
      <c r="BK68" s="593"/>
      <c r="BL68" s="593"/>
      <c r="BM68" s="593"/>
      <c r="BN68" s="593"/>
      <c r="BO68" s="593"/>
    </row>
    <row r="69" spans="2:67" ht="15.75" x14ac:dyDescent="0.25">
      <c r="B69" s="593"/>
      <c r="C69" s="593"/>
      <c r="D69" s="593"/>
      <c r="E69" s="593"/>
      <c r="F69" s="593"/>
      <c r="G69" s="593"/>
      <c r="H69" s="593"/>
      <c r="I69" s="593"/>
      <c r="J69" s="593"/>
      <c r="K69" s="593"/>
      <c r="L69" s="593"/>
      <c r="M69" s="593"/>
      <c r="N69" s="593"/>
      <c r="O69" s="593"/>
      <c r="P69" s="593"/>
      <c r="Q69" s="593"/>
      <c r="R69" s="593"/>
      <c r="S69" s="593"/>
      <c r="T69" s="593"/>
      <c r="U69" s="593"/>
      <c r="V69" s="593"/>
      <c r="W69" s="593"/>
      <c r="X69" s="593"/>
      <c r="Y69" s="593"/>
      <c r="Z69" s="593"/>
      <c r="AA69" s="593"/>
      <c r="AB69" s="593"/>
      <c r="AC69" s="593"/>
      <c r="AD69" s="593"/>
      <c r="AE69" s="593"/>
      <c r="AF69" s="593"/>
      <c r="AG69" s="593"/>
      <c r="AH69" s="593"/>
      <c r="AI69" s="593"/>
      <c r="AJ69" s="593"/>
      <c r="AK69" s="593"/>
      <c r="AL69" s="593"/>
      <c r="AM69" s="593"/>
      <c r="AN69" s="593"/>
      <c r="AO69" s="593"/>
      <c r="AP69" s="593"/>
      <c r="AQ69" s="593"/>
      <c r="AR69" s="593"/>
      <c r="AS69" s="593"/>
      <c r="AT69" s="593"/>
      <c r="AU69" s="593"/>
      <c r="AV69" s="593"/>
      <c r="AW69" s="593"/>
      <c r="AX69" s="593"/>
      <c r="AY69" s="593"/>
      <c r="AZ69" s="593"/>
      <c r="BA69" s="593"/>
      <c r="BB69" s="593"/>
      <c r="BC69" s="593"/>
      <c r="BD69" s="593"/>
      <c r="BE69" s="593"/>
      <c r="BF69" s="593"/>
      <c r="BG69" s="593"/>
      <c r="BH69" s="593"/>
      <c r="BI69" s="593"/>
      <c r="BJ69" s="593"/>
      <c r="BK69" s="593"/>
      <c r="BL69" s="593"/>
      <c r="BM69" s="593"/>
      <c r="BN69" s="593"/>
      <c r="BO69" s="593"/>
    </row>
    <row r="70" spans="2:67" ht="15.75" x14ac:dyDescent="0.25">
      <c r="B70" s="593"/>
      <c r="C70" s="593"/>
      <c r="D70" s="593"/>
      <c r="E70" s="593"/>
      <c r="F70" s="593"/>
      <c r="G70" s="593"/>
      <c r="H70" s="593"/>
      <c r="I70" s="593"/>
      <c r="J70" s="593"/>
      <c r="K70" s="593"/>
      <c r="L70" s="593"/>
      <c r="M70" s="593"/>
      <c r="N70" s="593"/>
      <c r="O70" s="593"/>
      <c r="P70" s="593"/>
      <c r="Q70" s="593"/>
      <c r="R70" s="593"/>
      <c r="S70" s="593"/>
      <c r="T70" s="593"/>
      <c r="U70" s="593"/>
      <c r="V70" s="593"/>
      <c r="W70" s="593"/>
      <c r="X70" s="593"/>
      <c r="Y70" s="593"/>
      <c r="Z70" s="593"/>
      <c r="AA70" s="593"/>
      <c r="AB70" s="593"/>
      <c r="AC70" s="593"/>
      <c r="AD70" s="593"/>
      <c r="AE70" s="593"/>
      <c r="AF70" s="593"/>
      <c r="AG70" s="593"/>
      <c r="AH70" s="593"/>
      <c r="AI70" s="593"/>
      <c r="AJ70" s="593"/>
      <c r="AK70" s="593"/>
      <c r="AL70" s="593"/>
      <c r="AM70" s="593"/>
      <c r="AN70" s="593"/>
      <c r="AO70" s="593"/>
      <c r="AP70" s="593"/>
      <c r="AQ70" s="593"/>
      <c r="AR70" s="593"/>
      <c r="AS70" s="593"/>
      <c r="AT70" s="593"/>
      <c r="AU70" s="593"/>
      <c r="AV70" s="593"/>
      <c r="AW70" s="593"/>
      <c r="AX70" s="593"/>
      <c r="AY70" s="593"/>
      <c r="AZ70" s="593"/>
      <c r="BA70" s="593"/>
      <c r="BB70" s="593"/>
      <c r="BC70" s="593"/>
      <c r="BD70" s="593"/>
      <c r="BE70" s="593"/>
      <c r="BF70" s="593"/>
      <c r="BG70" s="593"/>
      <c r="BH70" s="593"/>
      <c r="BI70" s="593"/>
      <c r="BJ70" s="593"/>
      <c r="BK70" s="593"/>
      <c r="BL70" s="593"/>
      <c r="BM70" s="593"/>
      <c r="BN70" s="593"/>
      <c r="BO70" s="593"/>
    </row>
    <row r="71" spans="2:67" ht="15.75" x14ac:dyDescent="0.25">
      <c r="B71" s="593"/>
      <c r="C71" s="593"/>
      <c r="D71" s="593"/>
      <c r="E71" s="593"/>
      <c r="F71" s="593"/>
      <c r="G71" s="593"/>
      <c r="H71" s="593"/>
      <c r="I71" s="593"/>
      <c r="J71" s="593"/>
      <c r="K71" s="593"/>
      <c r="L71" s="593"/>
      <c r="M71" s="593"/>
      <c r="N71" s="593"/>
      <c r="O71" s="593"/>
      <c r="P71" s="593"/>
      <c r="Q71" s="593"/>
      <c r="R71" s="593"/>
      <c r="S71" s="593"/>
      <c r="T71" s="593"/>
      <c r="U71" s="593"/>
      <c r="V71" s="593"/>
      <c r="W71" s="593"/>
      <c r="X71" s="593"/>
      <c r="Y71" s="593"/>
      <c r="Z71" s="593"/>
      <c r="AA71" s="593"/>
      <c r="AB71" s="593"/>
      <c r="AC71" s="593"/>
      <c r="AD71" s="593"/>
      <c r="AE71" s="593"/>
      <c r="AF71" s="593"/>
      <c r="AG71" s="593"/>
      <c r="AH71" s="593"/>
      <c r="AI71" s="593"/>
      <c r="AJ71" s="593"/>
      <c r="AK71" s="593"/>
      <c r="AL71" s="593"/>
      <c r="AM71" s="593"/>
      <c r="AN71" s="593"/>
      <c r="AO71" s="593"/>
      <c r="AP71" s="593"/>
      <c r="AQ71" s="593"/>
      <c r="AR71" s="593"/>
      <c r="AS71" s="593"/>
      <c r="AT71" s="593"/>
      <c r="AU71" s="593"/>
      <c r="AV71" s="593"/>
      <c r="AW71" s="593"/>
      <c r="AX71" s="593"/>
      <c r="AY71" s="593"/>
      <c r="AZ71" s="593"/>
      <c r="BA71" s="593"/>
      <c r="BB71" s="593"/>
      <c r="BC71" s="593"/>
      <c r="BD71" s="593"/>
      <c r="BE71" s="593"/>
      <c r="BF71" s="593"/>
      <c r="BG71" s="593"/>
      <c r="BH71" s="593"/>
      <c r="BI71" s="593"/>
      <c r="BJ71" s="593"/>
      <c r="BK71" s="593"/>
      <c r="BL71" s="593"/>
      <c r="BM71" s="593"/>
      <c r="BN71" s="593"/>
      <c r="BO71" s="593"/>
    </row>
    <row r="72" spans="2:67" ht="15.75" x14ac:dyDescent="0.25">
      <c r="B72" s="593"/>
      <c r="C72" s="593"/>
      <c r="D72" s="593"/>
      <c r="E72" s="593"/>
      <c r="F72" s="593"/>
      <c r="G72" s="593"/>
      <c r="H72" s="593"/>
      <c r="I72" s="593"/>
      <c r="J72" s="593"/>
      <c r="K72" s="593"/>
      <c r="L72" s="593"/>
      <c r="M72" s="593"/>
      <c r="N72" s="593"/>
      <c r="O72" s="593"/>
      <c r="P72" s="593"/>
      <c r="Q72" s="593"/>
      <c r="R72" s="593"/>
      <c r="S72" s="593"/>
      <c r="T72" s="593"/>
      <c r="U72" s="593"/>
      <c r="V72" s="593"/>
      <c r="W72" s="593"/>
      <c r="X72" s="593"/>
      <c r="Y72" s="593"/>
      <c r="Z72" s="593"/>
      <c r="AA72" s="593"/>
      <c r="AB72" s="593"/>
      <c r="AC72" s="593"/>
      <c r="AD72" s="593"/>
      <c r="AE72" s="593"/>
      <c r="AF72" s="593"/>
      <c r="AG72" s="593"/>
      <c r="AH72" s="593"/>
      <c r="AI72" s="593"/>
      <c r="AJ72" s="593"/>
      <c r="AK72" s="593"/>
      <c r="AL72" s="593"/>
      <c r="AM72" s="593"/>
      <c r="AN72" s="593"/>
      <c r="AO72" s="593"/>
      <c r="AP72" s="593"/>
      <c r="AQ72" s="593"/>
      <c r="AR72" s="593"/>
      <c r="AS72" s="593"/>
      <c r="AT72" s="593"/>
      <c r="AU72" s="593"/>
      <c r="AV72" s="593"/>
      <c r="AW72" s="593"/>
      <c r="AX72" s="593"/>
      <c r="AY72" s="593"/>
      <c r="AZ72" s="593"/>
      <c r="BA72" s="593"/>
      <c r="BB72" s="593"/>
      <c r="BC72" s="593"/>
      <c r="BD72" s="593"/>
      <c r="BE72" s="593"/>
      <c r="BF72" s="593"/>
      <c r="BG72" s="593"/>
      <c r="BH72" s="593"/>
      <c r="BI72" s="593"/>
      <c r="BJ72" s="593"/>
      <c r="BK72" s="593"/>
      <c r="BL72" s="593"/>
      <c r="BM72" s="593"/>
      <c r="BN72" s="593"/>
      <c r="BO72" s="593"/>
    </row>
    <row r="73" spans="2:67" ht="15.75" x14ac:dyDescent="0.25">
      <c r="B73" s="593"/>
      <c r="C73" s="593"/>
      <c r="D73" s="593"/>
      <c r="E73" s="593"/>
      <c r="F73" s="593"/>
      <c r="G73" s="593"/>
      <c r="H73" s="593"/>
      <c r="I73" s="593"/>
      <c r="J73" s="593"/>
      <c r="K73" s="593"/>
      <c r="L73" s="593"/>
      <c r="M73" s="593"/>
      <c r="N73" s="593"/>
      <c r="O73" s="593"/>
      <c r="P73" s="593"/>
      <c r="Q73" s="593"/>
      <c r="R73" s="593"/>
      <c r="S73" s="593"/>
      <c r="T73" s="593"/>
      <c r="U73" s="593"/>
      <c r="V73" s="593"/>
      <c r="W73" s="593"/>
      <c r="X73" s="593"/>
      <c r="Y73" s="593"/>
      <c r="Z73" s="593"/>
      <c r="AA73" s="593"/>
      <c r="AB73" s="593"/>
      <c r="AC73" s="593"/>
      <c r="AD73" s="593"/>
      <c r="AE73" s="593"/>
      <c r="AF73" s="593"/>
      <c r="AG73" s="593"/>
      <c r="AH73" s="593"/>
      <c r="AI73" s="593"/>
      <c r="AJ73" s="593"/>
      <c r="AK73" s="593"/>
      <c r="AL73" s="593"/>
      <c r="AM73" s="593"/>
      <c r="AN73" s="593"/>
      <c r="AO73" s="593"/>
      <c r="AP73" s="593"/>
      <c r="AQ73" s="593"/>
      <c r="AR73" s="593"/>
      <c r="AS73" s="593"/>
      <c r="AT73" s="593"/>
      <c r="AU73" s="593"/>
      <c r="AV73" s="593"/>
      <c r="AW73" s="593"/>
      <c r="AX73" s="593"/>
      <c r="AY73" s="593"/>
      <c r="AZ73" s="593"/>
      <c r="BA73" s="593"/>
      <c r="BB73" s="593"/>
      <c r="BC73" s="593"/>
      <c r="BD73" s="593"/>
      <c r="BE73" s="593"/>
      <c r="BF73" s="593"/>
      <c r="BG73" s="593"/>
      <c r="BH73" s="593"/>
      <c r="BI73" s="593"/>
      <c r="BJ73" s="593"/>
      <c r="BK73" s="593"/>
      <c r="BL73" s="593"/>
      <c r="BM73" s="593"/>
      <c r="BN73" s="593"/>
      <c r="BO73" s="593"/>
    </row>
    <row r="74" spans="2:67" ht="15.75" x14ac:dyDescent="0.25">
      <c r="B74" s="593"/>
      <c r="C74" s="593"/>
      <c r="D74" s="593"/>
      <c r="E74" s="593"/>
      <c r="F74" s="593"/>
      <c r="G74" s="593"/>
      <c r="H74" s="593"/>
      <c r="I74" s="593"/>
      <c r="J74" s="593"/>
      <c r="K74" s="593"/>
      <c r="L74" s="593"/>
      <c r="M74" s="593"/>
      <c r="N74" s="593"/>
      <c r="O74" s="593"/>
      <c r="P74" s="593"/>
      <c r="Q74" s="593"/>
      <c r="R74" s="593"/>
      <c r="S74" s="593"/>
      <c r="T74" s="593"/>
      <c r="U74" s="593"/>
      <c r="V74" s="593"/>
      <c r="W74" s="593"/>
      <c r="X74" s="593"/>
      <c r="Y74" s="593"/>
      <c r="Z74" s="593"/>
      <c r="AA74" s="593"/>
      <c r="AB74" s="593"/>
      <c r="AC74" s="593"/>
      <c r="AD74" s="593"/>
      <c r="AE74" s="593"/>
      <c r="AF74" s="593"/>
      <c r="AG74" s="593"/>
      <c r="AH74" s="593"/>
      <c r="AI74" s="593"/>
      <c r="AJ74" s="593"/>
      <c r="AK74" s="593"/>
      <c r="AL74" s="593"/>
      <c r="AM74" s="593"/>
      <c r="AN74" s="593"/>
      <c r="AO74" s="593"/>
      <c r="AP74" s="593"/>
      <c r="AQ74" s="593"/>
      <c r="AR74" s="593"/>
      <c r="AS74" s="593"/>
      <c r="AT74" s="593"/>
      <c r="AU74" s="593"/>
      <c r="AV74" s="593"/>
      <c r="AW74" s="593"/>
      <c r="AX74" s="593"/>
      <c r="AY74" s="593"/>
      <c r="AZ74" s="593"/>
      <c r="BA74" s="593"/>
      <c r="BB74" s="593"/>
      <c r="BC74" s="593"/>
      <c r="BD74" s="593"/>
      <c r="BE74" s="593"/>
      <c r="BF74" s="593"/>
      <c r="BG74" s="593"/>
      <c r="BH74" s="593"/>
      <c r="BI74" s="593"/>
      <c r="BJ74" s="593"/>
      <c r="BK74" s="593"/>
      <c r="BL74" s="593"/>
      <c r="BM74" s="593"/>
      <c r="BN74" s="593"/>
      <c r="BO74" s="593"/>
    </row>
    <row r="75" spans="2:67" ht="15.75" x14ac:dyDescent="0.25">
      <c r="B75" s="593"/>
      <c r="C75" s="593"/>
      <c r="D75" s="593"/>
      <c r="E75" s="593"/>
      <c r="F75" s="593"/>
      <c r="G75" s="593"/>
      <c r="H75" s="593"/>
      <c r="I75" s="593"/>
      <c r="J75" s="593"/>
      <c r="K75" s="593"/>
      <c r="L75" s="593"/>
      <c r="M75" s="593"/>
      <c r="N75" s="593"/>
      <c r="O75" s="593"/>
      <c r="P75" s="593"/>
      <c r="Q75" s="593"/>
      <c r="R75" s="593"/>
      <c r="S75" s="593"/>
      <c r="T75" s="593"/>
      <c r="U75" s="593"/>
      <c r="V75" s="593"/>
      <c r="W75" s="593"/>
      <c r="X75" s="593"/>
      <c r="Y75" s="593"/>
      <c r="Z75" s="593"/>
      <c r="AA75" s="593"/>
      <c r="AB75" s="593"/>
      <c r="AC75" s="593"/>
      <c r="AD75" s="593"/>
      <c r="AE75" s="593"/>
      <c r="AF75" s="593"/>
      <c r="AG75" s="593"/>
      <c r="AH75" s="593"/>
      <c r="AI75" s="593"/>
      <c r="AJ75" s="593"/>
      <c r="AK75" s="593"/>
      <c r="AL75" s="593"/>
      <c r="AM75" s="593"/>
      <c r="AN75" s="593"/>
      <c r="AO75" s="593"/>
      <c r="AP75" s="593"/>
      <c r="AQ75" s="593"/>
      <c r="AR75" s="593"/>
      <c r="AS75" s="593"/>
      <c r="AT75" s="593"/>
      <c r="AU75" s="593"/>
      <c r="AV75" s="593"/>
      <c r="AW75" s="593"/>
      <c r="AX75" s="593"/>
      <c r="AY75" s="593"/>
      <c r="AZ75" s="593"/>
      <c r="BA75" s="593"/>
      <c r="BB75" s="593"/>
      <c r="BC75" s="593"/>
      <c r="BD75" s="593"/>
      <c r="BE75" s="593"/>
      <c r="BF75" s="593"/>
      <c r="BG75" s="593"/>
      <c r="BH75" s="593"/>
      <c r="BI75" s="593"/>
      <c r="BJ75" s="593"/>
      <c r="BK75" s="593"/>
      <c r="BL75" s="593"/>
      <c r="BM75" s="593"/>
      <c r="BN75" s="593"/>
      <c r="BO75" s="593"/>
    </row>
    <row r="76" spans="2:67" ht="15.75" x14ac:dyDescent="0.25">
      <c r="B76" s="593"/>
      <c r="C76" s="593"/>
      <c r="D76" s="593"/>
      <c r="E76" s="593"/>
      <c r="F76" s="593"/>
      <c r="G76" s="593"/>
      <c r="H76" s="593"/>
      <c r="I76" s="593"/>
      <c r="J76" s="593"/>
      <c r="K76" s="593"/>
      <c r="L76" s="593"/>
      <c r="M76" s="593"/>
      <c r="N76" s="593"/>
      <c r="O76" s="593"/>
      <c r="P76" s="593"/>
      <c r="Q76" s="593"/>
      <c r="R76" s="593"/>
      <c r="S76" s="593"/>
      <c r="T76" s="593"/>
      <c r="U76" s="593"/>
      <c r="V76" s="593"/>
      <c r="W76" s="593"/>
      <c r="X76" s="593"/>
      <c r="Y76" s="593"/>
      <c r="Z76" s="593"/>
      <c r="AA76" s="593"/>
      <c r="AB76" s="593"/>
      <c r="AC76" s="593"/>
      <c r="AD76" s="593"/>
      <c r="AE76" s="593"/>
      <c r="AF76" s="593"/>
      <c r="AG76" s="593"/>
      <c r="AH76" s="593"/>
      <c r="AI76" s="593"/>
      <c r="AJ76" s="593"/>
      <c r="AK76" s="593"/>
      <c r="AL76" s="593"/>
      <c r="AM76" s="593"/>
      <c r="AN76" s="593"/>
      <c r="AO76" s="593"/>
      <c r="AP76" s="593"/>
      <c r="AQ76" s="593"/>
      <c r="AR76" s="593"/>
      <c r="AS76" s="593"/>
      <c r="AT76" s="593"/>
      <c r="AU76" s="593"/>
      <c r="AV76" s="593"/>
      <c r="AW76" s="593"/>
      <c r="AX76" s="593"/>
      <c r="AY76" s="593"/>
      <c r="AZ76" s="593"/>
      <c r="BA76" s="593"/>
      <c r="BB76" s="593"/>
      <c r="BC76" s="593"/>
      <c r="BD76" s="593"/>
      <c r="BE76" s="593"/>
      <c r="BF76" s="593"/>
      <c r="BG76" s="593"/>
      <c r="BH76" s="593"/>
      <c r="BI76" s="593"/>
      <c r="BJ76" s="593"/>
      <c r="BK76" s="593"/>
      <c r="BL76" s="593"/>
      <c r="BM76" s="593"/>
      <c r="BN76" s="593"/>
      <c r="BO76" s="593"/>
    </row>
    <row r="77" spans="2:67" ht="15.75" x14ac:dyDescent="0.25">
      <c r="B77" s="593"/>
      <c r="C77" s="593"/>
      <c r="D77" s="593"/>
      <c r="E77" s="593"/>
      <c r="F77" s="593"/>
      <c r="G77" s="593"/>
      <c r="H77" s="593"/>
      <c r="I77" s="593"/>
      <c r="J77" s="593"/>
      <c r="K77" s="593"/>
      <c r="L77" s="593"/>
      <c r="M77" s="593"/>
      <c r="N77" s="593"/>
      <c r="O77" s="593"/>
      <c r="P77" s="593"/>
      <c r="Q77" s="593"/>
      <c r="R77" s="593"/>
      <c r="S77" s="593"/>
      <c r="T77" s="593"/>
      <c r="U77" s="593"/>
      <c r="V77" s="593"/>
      <c r="W77" s="593"/>
      <c r="X77" s="593"/>
      <c r="Y77" s="593"/>
      <c r="Z77" s="593"/>
      <c r="AA77" s="593"/>
      <c r="AB77" s="593"/>
      <c r="AC77" s="593"/>
      <c r="AD77" s="593"/>
      <c r="AE77" s="593"/>
      <c r="AF77" s="593"/>
      <c r="AG77" s="593"/>
      <c r="AH77" s="593"/>
      <c r="AI77" s="593"/>
      <c r="AJ77" s="593"/>
      <c r="AK77" s="593"/>
      <c r="AL77" s="593"/>
      <c r="AM77" s="593"/>
      <c r="AN77" s="593"/>
      <c r="AO77" s="593"/>
      <c r="AP77" s="593"/>
      <c r="AQ77" s="593"/>
      <c r="AR77" s="593"/>
      <c r="AS77" s="593"/>
      <c r="AT77" s="593"/>
      <c r="AU77" s="593"/>
      <c r="AV77" s="593"/>
      <c r="AW77" s="593"/>
      <c r="AX77" s="593"/>
      <c r="AY77" s="593"/>
      <c r="AZ77" s="593"/>
      <c r="BA77" s="593"/>
      <c r="BB77" s="593"/>
      <c r="BC77" s="593"/>
      <c r="BD77" s="593"/>
      <c r="BE77" s="593"/>
      <c r="BF77" s="593"/>
      <c r="BG77" s="593"/>
      <c r="BH77" s="593"/>
      <c r="BI77" s="593"/>
      <c r="BJ77" s="593"/>
      <c r="BK77" s="593"/>
      <c r="BL77" s="593"/>
      <c r="BM77" s="593"/>
      <c r="BN77" s="593"/>
      <c r="BO77" s="593"/>
    </row>
    <row r="78" spans="2:67" ht="15.75" x14ac:dyDescent="0.25">
      <c r="B78" s="593"/>
      <c r="C78" s="593"/>
      <c r="D78" s="593"/>
      <c r="E78" s="593"/>
      <c r="F78" s="593"/>
      <c r="G78" s="593"/>
      <c r="H78" s="593"/>
      <c r="I78" s="593"/>
      <c r="J78" s="593"/>
      <c r="K78" s="593"/>
      <c r="L78" s="593"/>
      <c r="M78" s="593"/>
      <c r="N78" s="593"/>
      <c r="O78" s="593"/>
      <c r="P78" s="593"/>
      <c r="Q78" s="593"/>
      <c r="R78" s="593"/>
      <c r="S78" s="593"/>
      <c r="T78" s="593"/>
      <c r="U78" s="593"/>
      <c r="V78" s="593"/>
      <c r="W78" s="593"/>
      <c r="X78" s="593"/>
      <c r="Y78" s="593"/>
      <c r="Z78" s="593"/>
      <c r="AA78" s="593"/>
      <c r="AB78" s="593"/>
      <c r="AC78" s="593"/>
      <c r="AD78" s="593"/>
      <c r="AE78" s="593"/>
      <c r="AF78" s="593"/>
      <c r="AG78" s="593"/>
      <c r="AH78" s="593"/>
      <c r="AI78" s="593"/>
      <c r="AJ78" s="593"/>
      <c r="AK78" s="593"/>
      <c r="AL78" s="593"/>
      <c r="AM78" s="593"/>
      <c r="AN78" s="593"/>
      <c r="AO78" s="593"/>
      <c r="AP78" s="593"/>
      <c r="AQ78" s="593"/>
      <c r="AR78" s="593"/>
      <c r="AS78" s="593"/>
      <c r="AT78" s="593"/>
      <c r="AU78" s="593"/>
      <c r="AV78" s="593"/>
      <c r="AW78" s="593"/>
      <c r="AX78" s="593"/>
      <c r="AY78" s="593"/>
      <c r="AZ78" s="593"/>
      <c r="BA78" s="593"/>
      <c r="BB78" s="593"/>
      <c r="BC78" s="593"/>
      <c r="BD78" s="593"/>
      <c r="BE78" s="593"/>
      <c r="BF78" s="593"/>
      <c r="BG78" s="593"/>
      <c r="BH78" s="593"/>
      <c r="BI78" s="593"/>
      <c r="BJ78" s="593"/>
      <c r="BK78" s="593"/>
      <c r="BL78" s="593"/>
      <c r="BM78" s="593"/>
      <c r="BN78" s="593"/>
      <c r="BO78" s="593"/>
    </row>
    <row r="79" spans="2:67" ht="15.75" x14ac:dyDescent="0.25">
      <c r="B79" s="593"/>
      <c r="C79" s="593"/>
      <c r="D79" s="593"/>
      <c r="E79" s="593"/>
      <c r="F79" s="593"/>
      <c r="G79" s="593"/>
      <c r="H79" s="593"/>
      <c r="I79" s="593"/>
      <c r="J79" s="593"/>
      <c r="K79" s="593"/>
      <c r="L79" s="593"/>
      <c r="M79" s="593"/>
      <c r="N79" s="593"/>
      <c r="O79" s="593"/>
      <c r="P79" s="593"/>
      <c r="Q79" s="593"/>
      <c r="R79" s="593"/>
      <c r="S79" s="593"/>
      <c r="T79" s="593"/>
      <c r="U79" s="593"/>
      <c r="V79" s="593"/>
      <c r="W79" s="593"/>
      <c r="X79" s="593"/>
      <c r="Y79" s="593"/>
      <c r="Z79" s="593"/>
      <c r="AA79" s="593"/>
      <c r="AB79" s="593"/>
      <c r="AC79" s="593"/>
      <c r="AD79" s="593"/>
      <c r="AE79" s="593"/>
      <c r="AF79" s="593"/>
      <c r="AG79" s="593"/>
      <c r="AH79" s="593"/>
      <c r="AI79" s="593"/>
      <c r="AJ79" s="593"/>
      <c r="AK79" s="593"/>
      <c r="AL79" s="593"/>
      <c r="AM79" s="593"/>
      <c r="AN79" s="593"/>
      <c r="AO79" s="593"/>
      <c r="AP79" s="593"/>
      <c r="AQ79" s="593"/>
      <c r="AR79" s="593"/>
      <c r="AS79" s="593"/>
      <c r="AT79" s="593"/>
      <c r="AU79" s="593"/>
      <c r="AV79" s="593"/>
      <c r="AW79" s="593"/>
      <c r="AX79" s="593"/>
      <c r="AY79" s="593"/>
      <c r="AZ79" s="593"/>
      <c r="BA79" s="593"/>
      <c r="BB79" s="593"/>
      <c r="BC79" s="593"/>
      <c r="BD79" s="593"/>
      <c r="BE79" s="593"/>
      <c r="BF79" s="593"/>
      <c r="BG79" s="593"/>
      <c r="BH79" s="593"/>
      <c r="BI79" s="593"/>
      <c r="BJ79" s="593"/>
      <c r="BK79" s="593"/>
      <c r="BL79" s="593"/>
      <c r="BM79" s="593"/>
      <c r="BN79" s="593"/>
      <c r="BO79" s="593"/>
    </row>
    <row r="80" spans="2:67" ht="15.75" x14ac:dyDescent="0.25">
      <c r="B80" s="593"/>
      <c r="C80" s="593"/>
      <c r="D80" s="593"/>
      <c r="E80" s="593"/>
      <c r="F80" s="593"/>
      <c r="G80" s="593"/>
      <c r="H80" s="593"/>
      <c r="I80" s="593"/>
      <c r="J80" s="593"/>
      <c r="K80" s="593"/>
      <c r="L80" s="593"/>
      <c r="M80" s="593"/>
      <c r="N80" s="593"/>
      <c r="O80" s="593"/>
      <c r="P80" s="593"/>
      <c r="Q80" s="593"/>
      <c r="R80" s="593"/>
      <c r="S80" s="593"/>
      <c r="T80" s="593"/>
      <c r="U80" s="593"/>
      <c r="V80" s="593"/>
      <c r="W80" s="593"/>
      <c r="X80" s="593"/>
      <c r="Y80" s="593"/>
      <c r="Z80" s="593"/>
      <c r="AA80" s="593"/>
      <c r="AB80" s="593"/>
      <c r="AC80" s="593"/>
      <c r="AD80" s="593"/>
      <c r="AE80" s="593"/>
      <c r="AF80" s="593"/>
      <c r="AG80" s="593"/>
      <c r="AH80" s="593"/>
      <c r="AI80" s="593"/>
      <c r="AJ80" s="593"/>
      <c r="AK80" s="593"/>
      <c r="AL80" s="593"/>
      <c r="AM80" s="593"/>
      <c r="AN80" s="593"/>
      <c r="AO80" s="593"/>
      <c r="AP80" s="593"/>
      <c r="AQ80" s="593"/>
      <c r="AR80" s="593"/>
      <c r="AS80" s="593"/>
      <c r="AT80" s="593"/>
      <c r="AU80" s="593"/>
      <c r="AV80" s="593"/>
      <c r="AW80" s="593"/>
      <c r="AX80" s="593"/>
      <c r="AY80" s="593"/>
      <c r="AZ80" s="593"/>
      <c r="BA80" s="593"/>
      <c r="BB80" s="593"/>
      <c r="BC80" s="593"/>
      <c r="BD80" s="593"/>
      <c r="BE80" s="593"/>
      <c r="BF80" s="593"/>
      <c r="BG80" s="593"/>
      <c r="BH80" s="593"/>
      <c r="BI80" s="593"/>
      <c r="BJ80" s="593"/>
      <c r="BK80" s="593"/>
      <c r="BL80" s="593"/>
      <c r="BM80" s="593"/>
      <c r="BN80" s="593"/>
      <c r="BO80" s="593"/>
    </row>
    <row r="81" spans="2:67" ht="15.75" x14ac:dyDescent="0.25">
      <c r="B81" s="593"/>
      <c r="C81" s="593"/>
      <c r="D81" s="593"/>
      <c r="E81" s="593"/>
      <c r="F81" s="593"/>
      <c r="G81" s="593"/>
      <c r="H81" s="593"/>
      <c r="I81" s="593"/>
      <c r="J81" s="593"/>
      <c r="K81" s="593"/>
      <c r="L81" s="593"/>
      <c r="M81" s="593"/>
      <c r="N81" s="593"/>
      <c r="O81" s="593"/>
      <c r="P81" s="593"/>
      <c r="Q81" s="593"/>
      <c r="R81" s="593"/>
      <c r="S81" s="593"/>
      <c r="T81" s="593"/>
      <c r="U81" s="593"/>
      <c r="V81" s="593"/>
      <c r="W81" s="593"/>
      <c r="X81" s="593"/>
      <c r="Y81" s="593"/>
      <c r="Z81" s="593"/>
      <c r="AA81" s="593"/>
      <c r="AB81" s="593"/>
      <c r="AC81" s="593"/>
      <c r="AD81" s="593"/>
      <c r="AE81" s="593"/>
      <c r="AF81" s="593"/>
      <c r="AG81" s="593"/>
      <c r="AH81" s="593"/>
      <c r="AI81" s="593"/>
      <c r="AJ81" s="593"/>
      <c r="AK81" s="593"/>
      <c r="AL81" s="593"/>
      <c r="AM81" s="593"/>
      <c r="AN81" s="593"/>
      <c r="AO81" s="593"/>
      <c r="AP81" s="593"/>
      <c r="AQ81" s="593"/>
      <c r="AR81" s="593"/>
      <c r="AS81" s="593"/>
      <c r="AT81" s="593"/>
      <c r="AU81" s="593"/>
      <c r="AV81" s="593"/>
      <c r="AW81" s="593"/>
      <c r="AX81" s="593"/>
      <c r="AY81" s="593"/>
      <c r="AZ81" s="593"/>
      <c r="BA81" s="593"/>
      <c r="BB81" s="593"/>
      <c r="BC81" s="593"/>
      <c r="BD81" s="593"/>
      <c r="BE81" s="593"/>
      <c r="BF81" s="593"/>
      <c r="BG81" s="593"/>
      <c r="BH81" s="593"/>
      <c r="BI81" s="593"/>
      <c r="BJ81" s="593"/>
      <c r="BK81" s="593"/>
      <c r="BL81" s="593"/>
      <c r="BM81" s="593"/>
      <c r="BN81" s="593"/>
      <c r="BO81" s="593"/>
    </row>
    <row r="82" spans="2:67" ht="15.75" x14ac:dyDescent="0.25">
      <c r="B82" s="593"/>
      <c r="C82" s="593"/>
      <c r="D82" s="593"/>
      <c r="E82" s="593"/>
      <c r="F82" s="593"/>
      <c r="G82" s="593"/>
      <c r="H82" s="593"/>
      <c r="I82" s="593"/>
      <c r="J82" s="593"/>
      <c r="K82" s="593"/>
      <c r="L82" s="593"/>
      <c r="M82" s="593"/>
      <c r="N82" s="593"/>
      <c r="O82" s="593"/>
      <c r="P82" s="593"/>
      <c r="Q82" s="593"/>
      <c r="R82" s="593"/>
      <c r="S82" s="593"/>
      <c r="T82" s="593"/>
      <c r="U82" s="593"/>
      <c r="V82" s="593"/>
      <c r="W82" s="593"/>
      <c r="X82" s="593"/>
      <c r="Y82" s="593"/>
      <c r="Z82" s="593"/>
      <c r="AA82" s="593"/>
      <c r="AB82" s="593"/>
      <c r="AC82" s="593"/>
      <c r="AD82" s="593"/>
      <c r="AE82" s="593"/>
      <c r="AF82" s="593"/>
      <c r="AG82" s="593"/>
      <c r="AH82" s="593"/>
      <c r="AI82" s="593"/>
      <c r="AJ82" s="593"/>
      <c r="AK82" s="593"/>
      <c r="AL82" s="593"/>
      <c r="AM82" s="593"/>
      <c r="AN82" s="593"/>
      <c r="AO82" s="593"/>
      <c r="AP82" s="593"/>
      <c r="AQ82" s="593"/>
      <c r="AR82" s="593"/>
      <c r="AS82" s="593"/>
      <c r="AT82" s="593"/>
      <c r="AU82" s="593"/>
      <c r="AV82" s="593"/>
      <c r="AW82" s="593"/>
      <c r="AX82" s="593"/>
      <c r="AY82" s="593"/>
      <c r="AZ82" s="593"/>
      <c r="BA82" s="593"/>
      <c r="BB82" s="593"/>
      <c r="BC82" s="593"/>
      <c r="BD82" s="593"/>
      <c r="BE82" s="593"/>
      <c r="BF82" s="593"/>
      <c r="BG82" s="593"/>
      <c r="BH82" s="593"/>
      <c r="BI82" s="593"/>
      <c r="BJ82" s="593"/>
      <c r="BK82" s="593"/>
      <c r="BL82" s="593"/>
      <c r="BM82" s="593"/>
      <c r="BN82" s="593"/>
      <c r="BO82" s="593"/>
    </row>
    <row r="83" spans="2:67" ht="15.75" x14ac:dyDescent="0.25">
      <c r="B83" s="593"/>
      <c r="C83" s="593"/>
      <c r="D83" s="593"/>
      <c r="E83" s="593"/>
      <c r="F83" s="593"/>
      <c r="G83" s="593"/>
      <c r="H83" s="593"/>
      <c r="I83" s="593"/>
      <c r="J83" s="593"/>
      <c r="K83" s="593"/>
      <c r="L83" s="593"/>
      <c r="M83" s="593"/>
      <c r="N83" s="593"/>
      <c r="O83" s="593"/>
      <c r="P83" s="593"/>
      <c r="Q83" s="593"/>
      <c r="R83" s="593"/>
      <c r="S83" s="593"/>
      <c r="T83" s="593"/>
      <c r="U83" s="593"/>
      <c r="V83" s="593"/>
      <c r="W83" s="593"/>
      <c r="X83" s="593"/>
      <c r="Y83" s="593"/>
      <c r="Z83" s="593"/>
      <c r="AA83" s="593"/>
      <c r="AB83" s="593"/>
      <c r="AC83" s="593"/>
      <c r="AD83" s="593"/>
      <c r="AE83" s="593"/>
      <c r="AF83" s="593"/>
      <c r="AG83" s="593"/>
      <c r="AH83" s="593"/>
      <c r="AI83" s="593"/>
      <c r="AJ83" s="593"/>
      <c r="AK83" s="593"/>
      <c r="AL83" s="593"/>
      <c r="AM83" s="593"/>
      <c r="AN83" s="593"/>
      <c r="AO83" s="593"/>
      <c r="AP83" s="593"/>
      <c r="AQ83" s="593"/>
      <c r="AR83" s="593"/>
      <c r="AS83" s="593"/>
      <c r="AT83" s="593"/>
      <c r="AU83" s="593"/>
      <c r="AV83" s="593"/>
      <c r="AW83" s="593"/>
      <c r="AX83" s="593"/>
      <c r="AY83" s="593"/>
      <c r="AZ83" s="593"/>
      <c r="BA83" s="593"/>
      <c r="BB83" s="593"/>
      <c r="BC83" s="593"/>
      <c r="BD83" s="593"/>
      <c r="BE83" s="593"/>
      <c r="BF83" s="593"/>
      <c r="BG83" s="593"/>
      <c r="BH83" s="593"/>
      <c r="BI83" s="593"/>
      <c r="BJ83" s="593"/>
      <c r="BK83" s="593"/>
      <c r="BL83" s="593"/>
      <c r="BM83" s="593"/>
      <c r="BN83" s="593"/>
      <c r="BO83" s="593"/>
    </row>
    <row r="84" spans="2:67" ht="15.75" x14ac:dyDescent="0.25">
      <c r="B84" s="593"/>
      <c r="C84" s="593"/>
      <c r="D84" s="593"/>
      <c r="E84" s="593"/>
      <c r="F84" s="593"/>
      <c r="G84" s="593"/>
      <c r="H84" s="593"/>
      <c r="I84" s="593"/>
      <c r="J84" s="593"/>
      <c r="K84" s="593"/>
      <c r="L84" s="593"/>
      <c r="M84" s="593"/>
      <c r="N84" s="593"/>
      <c r="O84" s="593"/>
      <c r="P84" s="593"/>
      <c r="Q84" s="593"/>
      <c r="R84" s="593"/>
      <c r="S84" s="593"/>
      <c r="T84" s="593"/>
      <c r="U84" s="593"/>
      <c r="V84" s="593"/>
      <c r="W84" s="593"/>
      <c r="X84" s="593"/>
      <c r="Y84" s="593"/>
      <c r="Z84" s="593"/>
      <c r="AA84" s="593"/>
      <c r="AB84" s="593"/>
      <c r="AC84" s="593"/>
      <c r="AD84" s="593"/>
      <c r="AE84" s="593"/>
      <c r="AF84" s="593"/>
      <c r="AG84" s="593"/>
      <c r="AH84" s="593"/>
      <c r="AI84" s="593"/>
      <c r="AJ84" s="593"/>
      <c r="AK84" s="593"/>
      <c r="AL84" s="593"/>
      <c r="AM84" s="593"/>
      <c r="AN84" s="593"/>
      <c r="AO84" s="593"/>
      <c r="AP84" s="593"/>
      <c r="AQ84" s="593"/>
      <c r="AR84" s="593"/>
      <c r="AS84" s="593"/>
      <c r="AT84" s="593"/>
      <c r="AU84" s="593"/>
      <c r="AV84" s="593"/>
      <c r="AW84" s="593"/>
      <c r="AX84" s="593"/>
      <c r="AY84" s="593"/>
      <c r="AZ84" s="593"/>
      <c r="BA84" s="593"/>
      <c r="BB84" s="593"/>
      <c r="BC84" s="593"/>
      <c r="BD84" s="593"/>
      <c r="BE84" s="593"/>
      <c r="BF84" s="593"/>
      <c r="BG84" s="593"/>
      <c r="BH84" s="593"/>
      <c r="BI84" s="593"/>
      <c r="BJ84" s="593"/>
      <c r="BK84" s="593"/>
      <c r="BL84" s="593"/>
      <c r="BM84" s="593"/>
      <c r="BN84" s="593"/>
      <c r="BO84" s="593"/>
    </row>
    <row r="85" spans="2:67" ht="15.75" x14ac:dyDescent="0.25">
      <c r="B85" s="593"/>
      <c r="C85" s="593"/>
      <c r="D85" s="593"/>
      <c r="E85" s="593"/>
      <c r="F85" s="593"/>
      <c r="G85" s="593"/>
      <c r="H85" s="593"/>
      <c r="I85" s="593"/>
      <c r="J85" s="593"/>
      <c r="K85" s="593"/>
      <c r="L85" s="593"/>
      <c r="M85" s="593"/>
      <c r="N85" s="593"/>
      <c r="O85" s="593"/>
      <c r="P85" s="593"/>
      <c r="Q85" s="593"/>
      <c r="R85" s="593"/>
      <c r="S85" s="593"/>
      <c r="T85" s="593"/>
      <c r="U85" s="593"/>
      <c r="V85" s="593"/>
      <c r="W85" s="593"/>
      <c r="X85" s="593"/>
      <c r="Y85" s="593"/>
      <c r="Z85" s="593"/>
      <c r="AA85" s="593"/>
      <c r="AB85" s="593"/>
      <c r="AC85" s="593"/>
      <c r="AD85" s="593"/>
      <c r="AE85" s="593"/>
      <c r="AF85" s="593"/>
      <c r="AG85" s="593"/>
      <c r="AH85" s="593"/>
      <c r="AI85" s="593"/>
      <c r="AJ85" s="593"/>
      <c r="AK85" s="593"/>
      <c r="AL85" s="593"/>
      <c r="AM85" s="593"/>
      <c r="AN85" s="593"/>
      <c r="AO85" s="593"/>
      <c r="AP85" s="593"/>
      <c r="AQ85" s="593"/>
      <c r="AR85" s="593"/>
      <c r="AS85" s="593"/>
      <c r="AT85" s="593"/>
      <c r="AU85" s="593"/>
      <c r="AV85" s="593"/>
      <c r="AW85" s="593"/>
      <c r="AX85" s="593"/>
      <c r="AY85" s="593"/>
      <c r="AZ85" s="593"/>
      <c r="BA85" s="593"/>
      <c r="BB85" s="593"/>
      <c r="BC85" s="593"/>
      <c r="BD85" s="593"/>
      <c r="BE85" s="593"/>
      <c r="BF85" s="593"/>
      <c r="BG85" s="593"/>
      <c r="BH85" s="593"/>
      <c r="BI85" s="593"/>
      <c r="BJ85" s="593"/>
      <c r="BK85" s="593"/>
      <c r="BL85" s="593"/>
      <c r="BM85" s="593"/>
      <c r="BN85" s="593"/>
      <c r="BO85" s="593"/>
    </row>
    <row r="86" spans="2:67" ht="15.75" x14ac:dyDescent="0.25">
      <c r="B86" s="593"/>
      <c r="C86" s="593"/>
      <c r="D86" s="593"/>
      <c r="E86" s="593"/>
      <c r="F86" s="593"/>
      <c r="G86" s="593"/>
      <c r="H86" s="593"/>
      <c r="I86" s="593"/>
      <c r="J86" s="593"/>
      <c r="K86" s="593"/>
      <c r="L86" s="593"/>
      <c r="M86" s="593"/>
      <c r="N86" s="593"/>
      <c r="O86" s="593"/>
      <c r="P86" s="593"/>
      <c r="Q86" s="593"/>
      <c r="R86" s="593"/>
      <c r="S86" s="593"/>
      <c r="T86" s="593"/>
      <c r="U86" s="593"/>
      <c r="V86" s="593"/>
      <c r="W86" s="593"/>
      <c r="X86" s="593"/>
      <c r="Y86" s="593"/>
      <c r="Z86" s="593"/>
      <c r="AA86" s="593"/>
      <c r="AB86" s="593"/>
      <c r="AC86" s="593"/>
      <c r="AD86" s="593"/>
      <c r="AE86" s="593"/>
      <c r="AF86" s="593"/>
      <c r="AG86" s="593"/>
      <c r="AH86" s="593"/>
      <c r="AI86" s="593"/>
      <c r="AJ86" s="593"/>
      <c r="AK86" s="593"/>
      <c r="AL86" s="593"/>
      <c r="AM86" s="593"/>
      <c r="AN86" s="593"/>
      <c r="AO86" s="593"/>
      <c r="AP86" s="593"/>
      <c r="AQ86" s="593"/>
      <c r="AR86" s="593"/>
      <c r="AS86" s="593"/>
      <c r="AT86" s="593"/>
      <c r="AU86" s="593"/>
      <c r="AV86" s="593"/>
      <c r="AW86" s="593"/>
      <c r="AX86" s="593"/>
      <c r="AY86" s="593"/>
      <c r="AZ86" s="593"/>
      <c r="BA86" s="593"/>
      <c r="BB86" s="593"/>
      <c r="BC86" s="593"/>
      <c r="BD86" s="593"/>
      <c r="BE86" s="593"/>
      <c r="BF86" s="593"/>
      <c r="BG86" s="593"/>
      <c r="BH86" s="593"/>
      <c r="BI86" s="593"/>
      <c r="BJ86" s="593"/>
      <c r="BK86" s="593"/>
      <c r="BL86" s="593"/>
      <c r="BM86" s="593"/>
      <c r="BN86" s="593"/>
      <c r="BO86" s="593"/>
    </row>
    <row r="87" spans="2:67" ht="15.75" x14ac:dyDescent="0.25">
      <c r="B87" s="593"/>
      <c r="C87" s="593"/>
      <c r="D87" s="593"/>
      <c r="E87" s="593"/>
      <c r="F87" s="593"/>
      <c r="G87" s="593"/>
      <c r="H87" s="593"/>
      <c r="I87" s="593"/>
      <c r="J87" s="593"/>
      <c r="K87" s="593"/>
      <c r="L87" s="593"/>
      <c r="M87" s="593"/>
      <c r="N87" s="593"/>
      <c r="O87" s="593"/>
      <c r="P87" s="593"/>
      <c r="Q87" s="593"/>
      <c r="R87" s="593"/>
      <c r="S87" s="593"/>
      <c r="T87" s="593"/>
      <c r="U87" s="593"/>
      <c r="V87" s="593"/>
      <c r="W87" s="593"/>
      <c r="X87" s="593"/>
      <c r="Y87" s="593"/>
      <c r="Z87" s="593"/>
      <c r="AA87" s="593"/>
      <c r="AB87" s="593"/>
      <c r="AC87" s="593"/>
      <c r="AD87" s="593"/>
      <c r="AE87" s="593"/>
      <c r="AF87" s="593"/>
      <c r="AG87" s="593"/>
      <c r="AH87" s="593"/>
      <c r="AI87" s="593"/>
      <c r="AJ87" s="593"/>
      <c r="AK87" s="593"/>
      <c r="AL87" s="593"/>
      <c r="AM87" s="593"/>
      <c r="AN87" s="593"/>
      <c r="AO87" s="593"/>
      <c r="AP87" s="593"/>
      <c r="AQ87" s="593"/>
      <c r="AR87" s="593"/>
      <c r="AS87" s="593"/>
      <c r="AT87" s="593"/>
      <c r="AU87" s="593"/>
      <c r="AV87" s="593"/>
      <c r="AW87" s="593"/>
      <c r="AX87" s="593"/>
      <c r="AY87" s="593"/>
      <c r="AZ87" s="593"/>
      <c r="BA87" s="593"/>
      <c r="BB87" s="593"/>
      <c r="BC87" s="593"/>
      <c r="BD87" s="593"/>
      <c r="BE87" s="593"/>
      <c r="BF87" s="593"/>
      <c r="BG87" s="593"/>
      <c r="BH87" s="593"/>
      <c r="BI87" s="593"/>
      <c r="BJ87" s="593"/>
      <c r="BK87" s="593"/>
      <c r="BL87" s="593"/>
      <c r="BM87" s="593"/>
      <c r="BN87" s="593"/>
      <c r="BO87" s="593"/>
    </row>
    <row r="88" spans="2:67" ht="15.75" x14ac:dyDescent="0.25">
      <c r="B88" s="593"/>
      <c r="C88" s="593"/>
      <c r="D88" s="593"/>
      <c r="E88" s="593"/>
      <c r="F88" s="593"/>
      <c r="G88" s="593"/>
      <c r="H88" s="593"/>
      <c r="I88" s="593"/>
      <c r="J88" s="593"/>
      <c r="K88" s="593"/>
      <c r="L88" s="593"/>
      <c r="M88" s="593"/>
      <c r="N88" s="593"/>
      <c r="O88" s="593"/>
      <c r="P88" s="593"/>
      <c r="Q88" s="593"/>
      <c r="R88" s="593"/>
      <c r="S88" s="593"/>
      <c r="T88" s="593"/>
      <c r="U88" s="593"/>
      <c r="V88" s="593"/>
      <c r="W88" s="593"/>
      <c r="X88" s="593"/>
      <c r="Y88" s="593"/>
      <c r="Z88" s="593"/>
      <c r="AA88" s="593"/>
      <c r="AB88" s="593"/>
      <c r="AC88" s="593"/>
      <c r="AD88" s="593"/>
      <c r="AE88" s="593"/>
      <c r="AF88" s="593"/>
      <c r="AG88" s="593"/>
      <c r="AH88" s="593"/>
      <c r="AI88" s="593"/>
      <c r="AJ88" s="593"/>
      <c r="AK88" s="593"/>
      <c r="AL88" s="593"/>
      <c r="AM88" s="593"/>
      <c r="AN88" s="593"/>
      <c r="AO88" s="593"/>
      <c r="AP88" s="593"/>
      <c r="AQ88" s="593"/>
      <c r="AR88" s="593"/>
      <c r="AS88" s="593"/>
      <c r="AT88" s="593"/>
      <c r="AU88" s="593"/>
      <c r="AV88" s="593"/>
      <c r="AW88" s="593"/>
      <c r="AX88" s="593"/>
      <c r="AY88" s="593"/>
      <c r="AZ88" s="593"/>
      <c r="BA88" s="593"/>
      <c r="BB88" s="593"/>
      <c r="BC88" s="593"/>
      <c r="BD88" s="593"/>
      <c r="BE88" s="593"/>
      <c r="BF88" s="593"/>
      <c r="BG88" s="593"/>
      <c r="BH88" s="593"/>
      <c r="BI88" s="593"/>
      <c r="BJ88" s="593"/>
      <c r="BK88" s="593"/>
      <c r="BL88" s="593"/>
      <c r="BM88" s="593"/>
      <c r="BN88" s="593"/>
      <c r="BO88" s="593"/>
    </row>
    <row r="89" spans="2:67" ht="15.75" x14ac:dyDescent="0.25">
      <c r="B89" s="593"/>
      <c r="C89" s="593"/>
      <c r="D89" s="593"/>
      <c r="E89" s="593"/>
      <c r="F89" s="593"/>
      <c r="G89" s="593"/>
      <c r="H89" s="593"/>
      <c r="I89" s="593"/>
      <c r="J89" s="593"/>
      <c r="K89" s="593"/>
      <c r="L89" s="593"/>
      <c r="M89" s="593"/>
      <c r="N89" s="593"/>
      <c r="O89" s="593"/>
      <c r="P89" s="593"/>
      <c r="Q89" s="593"/>
      <c r="R89" s="593"/>
      <c r="S89" s="593"/>
      <c r="T89" s="593"/>
      <c r="U89" s="593"/>
      <c r="V89" s="593"/>
      <c r="W89" s="593"/>
      <c r="X89" s="593"/>
      <c r="Y89" s="593"/>
      <c r="Z89" s="593"/>
      <c r="AA89" s="593"/>
      <c r="AB89" s="593"/>
      <c r="AC89" s="593"/>
      <c r="AD89" s="593"/>
      <c r="AE89" s="593"/>
      <c r="AF89" s="593"/>
      <c r="AG89" s="593"/>
      <c r="AH89" s="593"/>
      <c r="AI89" s="593"/>
      <c r="AJ89" s="593"/>
      <c r="AK89" s="593"/>
      <c r="AL89" s="593"/>
      <c r="AM89" s="593"/>
      <c r="AN89" s="593"/>
      <c r="AO89" s="593"/>
      <c r="AP89" s="593"/>
      <c r="AQ89" s="593"/>
      <c r="AR89" s="593"/>
      <c r="AS89" s="593"/>
      <c r="AT89" s="593"/>
      <c r="AU89" s="593"/>
      <c r="AV89" s="593"/>
      <c r="AW89" s="593"/>
      <c r="AX89" s="593"/>
      <c r="AY89" s="593"/>
      <c r="AZ89" s="593"/>
      <c r="BA89" s="593"/>
      <c r="BB89" s="593"/>
      <c r="BC89" s="593"/>
      <c r="BD89" s="593"/>
      <c r="BE89" s="593"/>
      <c r="BF89" s="593"/>
      <c r="BG89" s="593"/>
      <c r="BH89" s="593"/>
      <c r="BI89" s="593"/>
      <c r="BJ89" s="593"/>
      <c r="BK89" s="593"/>
      <c r="BL89" s="593"/>
      <c r="BM89" s="593"/>
      <c r="BN89" s="593"/>
      <c r="BO89" s="593"/>
    </row>
    <row r="90" spans="2:67" ht="15.75" x14ac:dyDescent="0.25">
      <c r="B90" s="593"/>
      <c r="C90" s="593"/>
      <c r="D90" s="593"/>
      <c r="E90" s="593"/>
      <c r="F90" s="593"/>
      <c r="G90" s="593"/>
      <c r="H90" s="593"/>
      <c r="I90" s="593"/>
      <c r="J90" s="593"/>
      <c r="K90" s="593"/>
      <c r="L90" s="593"/>
      <c r="M90" s="593"/>
      <c r="N90" s="593"/>
      <c r="O90" s="593"/>
      <c r="P90" s="593"/>
      <c r="Q90" s="593"/>
      <c r="R90" s="593"/>
      <c r="S90" s="593"/>
      <c r="T90" s="593"/>
      <c r="U90" s="593"/>
      <c r="V90" s="593"/>
      <c r="W90" s="593"/>
      <c r="X90" s="593"/>
      <c r="Y90" s="593"/>
      <c r="Z90" s="593"/>
      <c r="AA90" s="593"/>
      <c r="AB90" s="593"/>
      <c r="AC90" s="593"/>
      <c r="AD90" s="593"/>
      <c r="AE90" s="593"/>
      <c r="AF90" s="593"/>
      <c r="AG90" s="593"/>
      <c r="AH90" s="593"/>
      <c r="AI90" s="593"/>
      <c r="AJ90" s="593"/>
      <c r="AK90" s="593"/>
      <c r="AL90" s="593"/>
      <c r="AM90" s="593"/>
      <c r="AN90" s="593"/>
      <c r="AO90" s="593"/>
      <c r="AP90" s="593"/>
      <c r="AQ90" s="593"/>
      <c r="AR90" s="593"/>
      <c r="AS90" s="593"/>
      <c r="AT90" s="593"/>
      <c r="AU90" s="593"/>
      <c r="AV90" s="593"/>
      <c r="AW90" s="593"/>
      <c r="AX90" s="593"/>
      <c r="AY90" s="593"/>
      <c r="AZ90" s="593"/>
      <c r="BA90" s="593"/>
      <c r="BB90" s="593"/>
      <c r="BC90" s="593"/>
      <c r="BD90" s="593"/>
      <c r="BE90" s="593"/>
      <c r="BF90" s="593"/>
      <c r="BG90" s="593"/>
      <c r="BH90" s="593"/>
      <c r="BI90" s="593"/>
      <c r="BJ90" s="593"/>
      <c r="BK90" s="593"/>
      <c r="BL90" s="593"/>
      <c r="BM90" s="593"/>
      <c r="BN90" s="593"/>
      <c r="BO90" s="593"/>
    </row>
    <row r="91" spans="2:67" ht="15.75" x14ac:dyDescent="0.25">
      <c r="B91" s="593"/>
      <c r="C91" s="593"/>
      <c r="D91" s="593"/>
      <c r="E91" s="593"/>
      <c r="F91" s="593"/>
      <c r="G91" s="593"/>
      <c r="H91" s="593"/>
      <c r="I91" s="593"/>
      <c r="J91" s="593"/>
      <c r="K91" s="593"/>
      <c r="L91" s="593"/>
      <c r="M91" s="593"/>
      <c r="N91" s="593"/>
      <c r="O91" s="593"/>
      <c r="P91" s="593"/>
      <c r="Q91" s="593"/>
      <c r="R91" s="593"/>
      <c r="S91" s="593"/>
      <c r="T91" s="593"/>
      <c r="U91" s="593"/>
      <c r="V91" s="593"/>
      <c r="W91" s="593"/>
      <c r="X91" s="593"/>
      <c r="Y91" s="593"/>
      <c r="Z91" s="593"/>
      <c r="AA91" s="593"/>
      <c r="AB91" s="593"/>
      <c r="AC91" s="593"/>
      <c r="AD91" s="593"/>
      <c r="AE91" s="593"/>
      <c r="AF91" s="593"/>
      <c r="AG91" s="593"/>
      <c r="AH91" s="593"/>
      <c r="AI91" s="593"/>
      <c r="AJ91" s="593"/>
      <c r="AK91" s="593"/>
      <c r="AL91" s="593"/>
      <c r="AM91" s="593"/>
      <c r="AN91" s="593"/>
      <c r="AO91" s="593"/>
      <c r="AP91" s="593"/>
      <c r="AQ91" s="593"/>
      <c r="AR91" s="593"/>
      <c r="AS91" s="593"/>
      <c r="AT91" s="593"/>
      <c r="AU91" s="593"/>
      <c r="AV91" s="593"/>
      <c r="AW91" s="593"/>
      <c r="AX91" s="593"/>
      <c r="AY91" s="593"/>
      <c r="AZ91" s="593"/>
      <c r="BA91" s="593"/>
      <c r="BB91" s="593"/>
      <c r="BC91" s="593"/>
      <c r="BD91" s="593"/>
      <c r="BE91" s="593"/>
      <c r="BF91" s="593"/>
      <c r="BG91" s="593"/>
      <c r="BH91" s="593"/>
      <c r="BI91" s="593"/>
      <c r="BJ91" s="593"/>
      <c r="BK91" s="593"/>
      <c r="BL91" s="593"/>
      <c r="BM91" s="593"/>
      <c r="BN91" s="593"/>
      <c r="BO91" s="593"/>
    </row>
    <row r="92" spans="2:67" ht="15.75" x14ac:dyDescent="0.25">
      <c r="B92" s="593"/>
      <c r="C92" s="593"/>
      <c r="D92" s="593"/>
      <c r="E92" s="593"/>
      <c r="F92" s="593"/>
      <c r="G92" s="593"/>
      <c r="H92" s="593"/>
      <c r="I92" s="593"/>
      <c r="J92" s="593"/>
      <c r="K92" s="593"/>
      <c r="L92" s="593"/>
      <c r="M92" s="593"/>
      <c r="N92" s="593"/>
      <c r="O92" s="593"/>
      <c r="P92" s="593"/>
      <c r="Q92" s="593"/>
      <c r="R92" s="593"/>
      <c r="S92" s="593"/>
      <c r="T92" s="593"/>
      <c r="U92" s="593"/>
      <c r="V92" s="593"/>
      <c r="W92" s="593"/>
      <c r="X92" s="593"/>
      <c r="Y92" s="593"/>
      <c r="Z92" s="593"/>
      <c r="AA92" s="593"/>
      <c r="AB92" s="593"/>
      <c r="AC92" s="593"/>
      <c r="AD92" s="593"/>
      <c r="AE92" s="593"/>
      <c r="AF92" s="593"/>
      <c r="AG92" s="593"/>
      <c r="AH92" s="593"/>
      <c r="AI92" s="593"/>
      <c r="AJ92" s="593"/>
      <c r="AK92" s="593"/>
      <c r="AL92" s="593"/>
      <c r="AM92" s="593"/>
      <c r="AN92" s="593"/>
      <c r="AO92" s="593"/>
      <c r="AP92" s="593"/>
      <c r="AQ92" s="593"/>
      <c r="AR92" s="593"/>
      <c r="AS92" s="593"/>
      <c r="AT92" s="593"/>
      <c r="AU92" s="593"/>
      <c r="AV92" s="593"/>
      <c r="AW92" s="593"/>
      <c r="AX92" s="593"/>
      <c r="AY92" s="593"/>
      <c r="AZ92" s="593"/>
      <c r="BA92" s="593"/>
      <c r="BB92" s="593"/>
      <c r="BC92" s="593"/>
      <c r="BD92" s="593"/>
      <c r="BE92" s="593"/>
      <c r="BF92" s="593"/>
      <c r="BG92" s="593"/>
      <c r="BH92" s="593"/>
      <c r="BI92" s="593"/>
      <c r="BJ92" s="593"/>
      <c r="BK92" s="593"/>
      <c r="BL92" s="593"/>
      <c r="BM92" s="593"/>
      <c r="BN92" s="593"/>
      <c r="BO92" s="593"/>
    </row>
    <row r="93" spans="2:67" ht="15.75" x14ac:dyDescent="0.25">
      <c r="B93" s="593"/>
      <c r="C93" s="593"/>
      <c r="D93" s="593"/>
      <c r="E93" s="593"/>
      <c r="F93" s="593"/>
      <c r="G93" s="593"/>
      <c r="H93" s="593"/>
      <c r="I93" s="593"/>
      <c r="J93" s="593"/>
      <c r="K93" s="593"/>
      <c r="L93" s="593"/>
      <c r="M93" s="593"/>
      <c r="N93" s="593"/>
      <c r="O93" s="593"/>
      <c r="P93" s="593"/>
      <c r="Q93" s="593"/>
      <c r="R93" s="593"/>
      <c r="S93" s="593"/>
      <c r="T93" s="593"/>
      <c r="U93" s="593"/>
      <c r="V93" s="593"/>
      <c r="W93" s="593"/>
      <c r="X93" s="593"/>
      <c r="Y93" s="593"/>
      <c r="Z93" s="593"/>
      <c r="AA93" s="593"/>
      <c r="AB93" s="593"/>
      <c r="AC93" s="593"/>
      <c r="AD93" s="593"/>
      <c r="AE93" s="593"/>
      <c r="AF93" s="593"/>
      <c r="AG93" s="593"/>
      <c r="AH93" s="593"/>
      <c r="AI93" s="593"/>
      <c r="AJ93" s="593"/>
      <c r="AK93" s="593"/>
      <c r="AL93" s="593"/>
      <c r="AM93" s="593"/>
      <c r="AN93" s="593"/>
      <c r="AO93" s="593"/>
      <c r="AP93" s="593"/>
      <c r="AQ93" s="593"/>
      <c r="AR93" s="593"/>
      <c r="AS93" s="593"/>
      <c r="AT93" s="593"/>
      <c r="AU93" s="593"/>
      <c r="AV93" s="593"/>
      <c r="AW93" s="593"/>
      <c r="AX93" s="593"/>
      <c r="AY93" s="593"/>
      <c r="AZ93" s="593"/>
      <c r="BA93" s="593"/>
      <c r="BB93" s="593"/>
      <c r="BC93" s="593"/>
      <c r="BD93" s="593"/>
      <c r="BE93" s="593"/>
      <c r="BF93" s="593"/>
      <c r="BG93" s="593"/>
      <c r="BH93" s="593"/>
      <c r="BI93" s="593"/>
      <c r="BJ93" s="593"/>
      <c r="BK93" s="593"/>
      <c r="BL93" s="593"/>
      <c r="BM93" s="593"/>
      <c r="BN93" s="593"/>
      <c r="BO93" s="593"/>
    </row>
    <row r="94" spans="2:67" ht="15.75" x14ac:dyDescent="0.25">
      <c r="B94" s="593"/>
      <c r="C94" s="593"/>
      <c r="D94" s="593"/>
      <c r="E94" s="593"/>
      <c r="F94" s="593"/>
      <c r="G94" s="593"/>
      <c r="H94" s="593"/>
      <c r="I94" s="593"/>
      <c r="J94" s="593"/>
      <c r="K94" s="593"/>
      <c r="L94" s="593"/>
      <c r="M94" s="593"/>
      <c r="N94" s="593"/>
      <c r="O94" s="593"/>
      <c r="P94" s="593"/>
      <c r="Q94" s="593"/>
      <c r="R94" s="593"/>
      <c r="S94" s="593"/>
      <c r="T94" s="593"/>
      <c r="U94" s="593"/>
      <c r="V94" s="593"/>
      <c r="W94" s="593"/>
      <c r="X94" s="593"/>
      <c r="Y94" s="593"/>
      <c r="Z94" s="593"/>
      <c r="AA94" s="593"/>
      <c r="AB94" s="593"/>
      <c r="AC94" s="593"/>
      <c r="AD94" s="593"/>
      <c r="AE94" s="593"/>
      <c r="AF94" s="593"/>
      <c r="AG94" s="593"/>
      <c r="AH94" s="593"/>
      <c r="AI94" s="593"/>
      <c r="AJ94" s="593"/>
      <c r="AK94" s="593"/>
      <c r="AL94" s="593"/>
      <c r="AM94" s="593"/>
      <c r="AN94" s="593"/>
      <c r="AO94" s="593"/>
      <c r="AP94" s="593"/>
      <c r="AQ94" s="593"/>
      <c r="AR94" s="593"/>
      <c r="AS94" s="593"/>
      <c r="AT94" s="593"/>
      <c r="AU94" s="593"/>
      <c r="AV94" s="593"/>
      <c r="AW94" s="593"/>
      <c r="AX94" s="593"/>
      <c r="AY94" s="593"/>
      <c r="AZ94" s="593"/>
      <c r="BA94" s="593"/>
      <c r="BB94" s="593"/>
      <c r="BC94" s="593"/>
      <c r="BD94" s="593"/>
      <c r="BE94" s="593"/>
      <c r="BF94" s="593"/>
      <c r="BG94" s="593"/>
      <c r="BH94" s="593"/>
      <c r="BI94" s="593"/>
      <c r="BJ94" s="593"/>
      <c r="BK94" s="593"/>
      <c r="BL94" s="593"/>
      <c r="BM94" s="593"/>
      <c r="BN94" s="593"/>
      <c r="BO94" s="593"/>
    </row>
    <row r="95" spans="2:67" ht="15.75" x14ac:dyDescent="0.25">
      <c r="B95" s="593"/>
      <c r="C95" s="593"/>
      <c r="D95" s="593"/>
      <c r="E95" s="593"/>
      <c r="F95" s="593"/>
      <c r="G95" s="593"/>
      <c r="H95" s="593"/>
      <c r="I95" s="593"/>
      <c r="J95" s="593"/>
      <c r="K95" s="593"/>
      <c r="L95" s="593"/>
      <c r="M95" s="593"/>
      <c r="N95" s="593"/>
      <c r="O95" s="593"/>
      <c r="P95" s="593"/>
      <c r="Q95" s="593"/>
      <c r="R95" s="593"/>
      <c r="S95" s="593"/>
      <c r="T95" s="593"/>
      <c r="U95" s="593"/>
      <c r="V95" s="593"/>
      <c r="W95" s="593"/>
      <c r="X95" s="593"/>
      <c r="Y95" s="593"/>
      <c r="Z95" s="593"/>
      <c r="AA95" s="593"/>
      <c r="AB95" s="593"/>
      <c r="AC95" s="593"/>
      <c r="AD95" s="593"/>
      <c r="AE95" s="593"/>
      <c r="AF95" s="593"/>
      <c r="AG95" s="593"/>
      <c r="AH95" s="593"/>
      <c r="AI95" s="593"/>
      <c r="AJ95" s="593"/>
      <c r="AK95" s="593"/>
      <c r="AL95" s="593"/>
      <c r="AM95" s="593"/>
      <c r="AN95" s="593"/>
      <c r="AO95" s="593"/>
      <c r="AP95" s="593"/>
      <c r="AQ95" s="593"/>
      <c r="AR95" s="593"/>
      <c r="AS95" s="593"/>
      <c r="AT95" s="593"/>
      <c r="AU95" s="593"/>
      <c r="AV95" s="593"/>
      <c r="AW95" s="593"/>
      <c r="AX95" s="593"/>
      <c r="AY95" s="593"/>
      <c r="AZ95" s="593"/>
      <c r="BA95" s="593"/>
      <c r="BB95" s="593"/>
      <c r="BC95" s="593"/>
      <c r="BD95" s="593"/>
      <c r="BE95" s="593"/>
      <c r="BF95" s="593"/>
      <c r="BG95" s="593"/>
      <c r="BH95" s="593"/>
      <c r="BI95" s="593"/>
      <c r="BJ95" s="593"/>
      <c r="BK95" s="593"/>
      <c r="BL95" s="593"/>
      <c r="BM95" s="593"/>
      <c r="BN95" s="593"/>
      <c r="BO95" s="593"/>
    </row>
    <row r="96" spans="2:67" ht="15.75" x14ac:dyDescent="0.25">
      <c r="B96" s="593"/>
      <c r="C96" s="593"/>
      <c r="D96" s="593"/>
      <c r="E96" s="593"/>
      <c r="F96" s="593"/>
      <c r="G96" s="593"/>
      <c r="H96" s="593"/>
      <c r="I96" s="593"/>
      <c r="J96" s="593"/>
      <c r="K96" s="593"/>
      <c r="L96" s="593"/>
      <c r="M96" s="593"/>
      <c r="N96" s="593"/>
      <c r="O96" s="593"/>
      <c r="P96" s="593"/>
      <c r="Q96" s="593"/>
      <c r="R96" s="593"/>
      <c r="S96" s="593"/>
      <c r="T96" s="593"/>
      <c r="U96" s="593"/>
      <c r="V96" s="593"/>
      <c r="W96" s="593"/>
      <c r="X96" s="593"/>
      <c r="Y96" s="593"/>
      <c r="Z96" s="593"/>
      <c r="AA96" s="593"/>
      <c r="AB96" s="593"/>
      <c r="AC96" s="593"/>
      <c r="AD96" s="593"/>
      <c r="AE96" s="593"/>
      <c r="AF96" s="593"/>
      <c r="AG96" s="593"/>
      <c r="AH96" s="593"/>
      <c r="AI96" s="593"/>
      <c r="AJ96" s="593"/>
      <c r="AK96" s="593"/>
      <c r="AL96" s="593"/>
      <c r="AM96" s="593"/>
      <c r="AN96" s="593"/>
      <c r="AO96" s="593"/>
      <c r="AP96" s="593"/>
      <c r="AQ96" s="593"/>
      <c r="AR96" s="593"/>
      <c r="AS96" s="593"/>
      <c r="AT96" s="593"/>
      <c r="AU96" s="593"/>
      <c r="AV96" s="593"/>
      <c r="AW96" s="593"/>
      <c r="AX96" s="593"/>
      <c r="AY96" s="593"/>
      <c r="AZ96" s="593"/>
      <c r="BA96" s="593"/>
      <c r="BB96" s="593"/>
      <c r="BC96" s="593"/>
      <c r="BD96" s="593"/>
      <c r="BE96" s="593"/>
      <c r="BF96" s="593"/>
      <c r="BG96" s="593"/>
      <c r="BH96" s="593"/>
      <c r="BI96" s="593"/>
      <c r="BJ96" s="593"/>
      <c r="BK96" s="593"/>
      <c r="BL96" s="593"/>
      <c r="BM96" s="593"/>
      <c r="BN96" s="593"/>
      <c r="BO96" s="593"/>
    </row>
    <row r="97" spans="2:67" ht="15.75" x14ac:dyDescent="0.25">
      <c r="B97" s="593"/>
      <c r="C97" s="593"/>
      <c r="D97" s="593"/>
      <c r="E97" s="593"/>
      <c r="F97" s="593"/>
      <c r="G97" s="593"/>
      <c r="H97" s="593"/>
      <c r="I97" s="593"/>
      <c r="J97" s="593"/>
      <c r="K97" s="593"/>
      <c r="L97" s="593"/>
      <c r="M97" s="593"/>
      <c r="N97" s="593"/>
      <c r="O97" s="593"/>
      <c r="P97" s="593"/>
      <c r="Q97" s="593"/>
      <c r="R97" s="593"/>
      <c r="S97" s="593"/>
      <c r="T97" s="593"/>
      <c r="U97" s="593"/>
      <c r="V97" s="593"/>
      <c r="W97" s="593"/>
      <c r="X97" s="593"/>
      <c r="Y97" s="593"/>
      <c r="Z97" s="593"/>
      <c r="AA97" s="593"/>
      <c r="AB97" s="593"/>
      <c r="AC97" s="593"/>
      <c r="AD97" s="593"/>
      <c r="AE97" s="593"/>
      <c r="AF97" s="593"/>
      <c r="AG97" s="593"/>
      <c r="AH97" s="593"/>
      <c r="AI97" s="593"/>
      <c r="AJ97" s="593"/>
      <c r="AK97" s="593"/>
      <c r="AL97" s="593"/>
      <c r="AM97" s="593"/>
      <c r="AN97" s="593"/>
      <c r="AO97" s="593"/>
      <c r="AP97" s="593"/>
      <c r="AQ97" s="593"/>
      <c r="AR97" s="593"/>
      <c r="AS97" s="593"/>
      <c r="AT97" s="593"/>
      <c r="AU97" s="593"/>
      <c r="AV97" s="593"/>
      <c r="AW97" s="593"/>
      <c r="AX97" s="593"/>
      <c r="AY97" s="593"/>
      <c r="AZ97" s="593"/>
      <c r="BA97" s="593"/>
      <c r="BB97" s="593"/>
      <c r="BC97" s="593"/>
      <c r="BD97" s="593"/>
      <c r="BE97" s="593"/>
      <c r="BF97" s="593"/>
      <c r="BG97" s="593"/>
      <c r="BH97" s="593"/>
      <c r="BI97" s="593"/>
      <c r="BJ97" s="593"/>
      <c r="BK97" s="593"/>
      <c r="BL97" s="593"/>
      <c r="BM97" s="593"/>
      <c r="BN97" s="593"/>
      <c r="BO97" s="593"/>
    </row>
    <row r="98" spans="2:67" ht="15.75" x14ac:dyDescent="0.25">
      <c r="B98" s="593"/>
      <c r="C98" s="593"/>
      <c r="D98" s="593"/>
      <c r="E98" s="593"/>
      <c r="F98" s="593"/>
      <c r="G98" s="593"/>
      <c r="H98" s="593"/>
      <c r="I98" s="593"/>
      <c r="J98" s="593"/>
      <c r="K98" s="593"/>
      <c r="L98" s="593"/>
      <c r="M98" s="593"/>
      <c r="N98" s="593"/>
      <c r="O98" s="593"/>
      <c r="P98" s="593"/>
      <c r="Q98" s="593"/>
      <c r="R98" s="593"/>
      <c r="S98" s="593"/>
      <c r="T98" s="593"/>
      <c r="U98" s="593"/>
      <c r="V98" s="593"/>
      <c r="W98" s="593"/>
      <c r="X98" s="593"/>
      <c r="Y98" s="593"/>
      <c r="Z98" s="593"/>
      <c r="AA98" s="593"/>
      <c r="AB98" s="593"/>
      <c r="AC98" s="593"/>
      <c r="AD98" s="593"/>
      <c r="AE98" s="593"/>
      <c r="AF98" s="593"/>
      <c r="AG98" s="593"/>
      <c r="AH98" s="593"/>
      <c r="AI98" s="593"/>
      <c r="AJ98" s="593"/>
      <c r="AK98" s="593"/>
      <c r="AL98" s="593"/>
      <c r="AM98" s="593"/>
      <c r="AN98" s="593"/>
      <c r="AO98" s="593"/>
      <c r="AP98" s="593"/>
      <c r="AQ98" s="593"/>
      <c r="AR98" s="593"/>
      <c r="AS98" s="593"/>
      <c r="AT98" s="593"/>
      <c r="AU98" s="593"/>
      <c r="AV98" s="593"/>
      <c r="AW98" s="593"/>
      <c r="AX98" s="593"/>
      <c r="AY98" s="593"/>
      <c r="AZ98" s="593"/>
      <c r="BA98" s="593"/>
      <c r="BB98" s="593"/>
      <c r="BC98" s="593"/>
      <c r="BD98" s="593"/>
      <c r="BE98" s="593"/>
      <c r="BF98" s="593"/>
      <c r="BG98" s="593"/>
      <c r="BH98" s="593"/>
      <c r="BI98" s="593"/>
      <c r="BJ98" s="593"/>
      <c r="BK98" s="593"/>
      <c r="BL98" s="593"/>
      <c r="BM98" s="593"/>
      <c r="BN98" s="593"/>
      <c r="BO98" s="593"/>
    </row>
    <row r="99" spans="2:67" ht="15.75" x14ac:dyDescent="0.25">
      <c r="B99" s="593"/>
      <c r="C99" s="593"/>
      <c r="D99" s="593"/>
      <c r="E99" s="593"/>
      <c r="F99" s="593"/>
      <c r="G99" s="593"/>
      <c r="H99" s="593"/>
      <c r="I99" s="593"/>
      <c r="J99" s="593"/>
      <c r="K99" s="593"/>
      <c r="L99" s="593"/>
      <c r="M99" s="593"/>
      <c r="N99" s="593"/>
      <c r="O99" s="593"/>
      <c r="P99" s="593"/>
      <c r="Q99" s="593"/>
      <c r="R99" s="593"/>
      <c r="S99" s="593"/>
      <c r="T99" s="593"/>
      <c r="U99" s="593"/>
      <c r="V99" s="593"/>
      <c r="W99" s="593"/>
      <c r="X99" s="593"/>
      <c r="Y99" s="593"/>
      <c r="Z99" s="593"/>
      <c r="AA99" s="593"/>
      <c r="AB99" s="593"/>
      <c r="AC99" s="593"/>
      <c r="AD99" s="593"/>
      <c r="AE99" s="593"/>
      <c r="AF99" s="593"/>
      <c r="AG99" s="593"/>
      <c r="AH99" s="593"/>
      <c r="AI99" s="593"/>
      <c r="AJ99" s="593"/>
      <c r="AK99" s="593"/>
      <c r="AL99" s="593"/>
      <c r="AM99" s="593"/>
      <c r="AN99" s="593"/>
      <c r="AO99" s="593"/>
      <c r="AP99" s="593"/>
      <c r="AQ99" s="593"/>
      <c r="AR99" s="593"/>
      <c r="AS99" s="593"/>
      <c r="AT99" s="593"/>
      <c r="AU99" s="593"/>
      <c r="AV99" s="593"/>
      <c r="AW99" s="593"/>
      <c r="AX99" s="593"/>
      <c r="AY99" s="593"/>
      <c r="AZ99" s="593"/>
      <c r="BA99" s="593"/>
      <c r="BB99" s="593"/>
      <c r="BC99" s="593"/>
      <c r="BD99" s="593"/>
      <c r="BE99" s="593"/>
      <c r="BF99" s="593"/>
      <c r="BG99" s="593"/>
      <c r="BH99" s="593"/>
      <c r="BI99" s="593"/>
      <c r="BJ99" s="593"/>
      <c r="BK99" s="593"/>
      <c r="BL99" s="593"/>
      <c r="BM99" s="593"/>
      <c r="BN99" s="593"/>
      <c r="BO99" s="593"/>
    </row>
    <row r="100" spans="2:67" ht="15.75" x14ac:dyDescent="0.25">
      <c r="B100" s="593"/>
      <c r="C100" s="593"/>
      <c r="D100" s="593"/>
      <c r="E100" s="593"/>
      <c r="F100" s="593"/>
      <c r="G100" s="593"/>
      <c r="H100" s="593"/>
      <c r="I100" s="593"/>
      <c r="J100" s="593"/>
      <c r="K100" s="593"/>
      <c r="L100" s="593"/>
      <c r="M100" s="593"/>
      <c r="N100" s="593"/>
      <c r="O100" s="593"/>
      <c r="P100" s="593"/>
      <c r="Q100" s="593"/>
      <c r="R100" s="593"/>
      <c r="S100" s="593"/>
      <c r="T100" s="593"/>
      <c r="U100" s="593"/>
      <c r="V100" s="593"/>
      <c r="W100" s="593"/>
      <c r="X100" s="593"/>
      <c r="Y100" s="593"/>
      <c r="Z100" s="593"/>
      <c r="AA100" s="593"/>
      <c r="AB100" s="593"/>
      <c r="AC100" s="593"/>
      <c r="AD100" s="593"/>
      <c r="AE100" s="593"/>
      <c r="AF100" s="593"/>
      <c r="AG100" s="593"/>
      <c r="AH100" s="593"/>
      <c r="AI100" s="593"/>
      <c r="AJ100" s="593"/>
      <c r="AK100" s="593"/>
      <c r="AL100" s="593"/>
      <c r="AM100" s="593"/>
      <c r="AN100" s="593"/>
      <c r="AO100" s="593"/>
      <c r="AP100" s="593"/>
      <c r="AQ100" s="593"/>
      <c r="AR100" s="593"/>
      <c r="AS100" s="593"/>
      <c r="AT100" s="593"/>
      <c r="AU100" s="593"/>
      <c r="AV100" s="593"/>
      <c r="AW100" s="593"/>
      <c r="AX100" s="593"/>
      <c r="AY100" s="593"/>
      <c r="AZ100" s="593"/>
      <c r="BA100" s="593"/>
      <c r="BB100" s="593"/>
      <c r="BC100" s="593"/>
      <c r="BD100" s="593"/>
      <c r="BE100" s="593"/>
      <c r="BF100" s="593"/>
      <c r="BG100" s="593"/>
      <c r="BH100" s="593"/>
      <c r="BI100" s="593"/>
      <c r="BJ100" s="593"/>
      <c r="BK100" s="593"/>
      <c r="BL100" s="593"/>
      <c r="BM100" s="593"/>
      <c r="BN100" s="593"/>
      <c r="BO100" s="593"/>
    </row>
    <row r="101" spans="2:67" ht="15.75" x14ac:dyDescent="0.25">
      <c r="B101" s="593"/>
      <c r="C101" s="593"/>
      <c r="D101" s="593"/>
      <c r="E101" s="593"/>
      <c r="F101" s="593"/>
      <c r="G101" s="593"/>
      <c r="H101" s="593"/>
      <c r="I101" s="593"/>
      <c r="J101" s="593"/>
      <c r="K101" s="593"/>
      <c r="L101" s="593"/>
      <c r="M101" s="593"/>
      <c r="N101" s="593"/>
      <c r="O101" s="593"/>
      <c r="P101" s="593"/>
      <c r="Q101" s="593"/>
      <c r="R101" s="593"/>
      <c r="S101" s="593"/>
      <c r="T101" s="593"/>
      <c r="U101" s="593"/>
      <c r="V101" s="593"/>
      <c r="W101" s="593"/>
      <c r="X101" s="593"/>
      <c r="Y101" s="593"/>
      <c r="Z101" s="593"/>
      <c r="AA101" s="593"/>
      <c r="AB101" s="593"/>
      <c r="AC101" s="593"/>
      <c r="AD101" s="593"/>
      <c r="AE101" s="593"/>
      <c r="AF101" s="593"/>
      <c r="AG101" s="593"/>
      <c r="AH101" s="593"/>
      <c r="AI101" s="593"/>
      <c r="AJ101" s="593"/>
      <c r="AK101" s="593"/>
      <c r="AL101" s="593"/>
      <c r="AM101" s="593"/>
      <c r="AN101" s="593"/>
      <c r="AO101" s="593"/>
      <c r="AP101" s="593"/>
      <c r="AQ101" s="593"/>
      <c r="AR101" s="593"/>
      <c r="AS101" s="593"/>
      <c r="AT101" s="593"/>
      <c r="AU101" s="593"/>
      <c r="AV101" s="593"/>
      <c r="AW101" s="593"/>
      <c r="AX101" s="593"/>
      <c r="AY101" s="593"/>
      <c r="AZ101" s="593"/>
      <c r="BA101" s="593"/>
      <c r="BB101" s="593"/>
      <c r="BC101" s="593"/>
      <c r="BD101" s="593"/>
      <c r="BE101" s="593"/>
      <c r="BF101" s="593"/>
      <c r="BG101" s="593"/>
      <c r="BH101" s="593"/>
      <c r="BI101" s="593"/>
      <c r="BJ101" s="593"/>
      <c r="BK101" s="593"/>
      <c r="BL101" s="593"/>
      <c r="BM101" s="593"/>
      <c r="BN101" s="593"/>
      <c r="BO101" s="593"/>
    </row>
    <row r="102" spans="2:67" ht="15.75" x14ac:dyDescent="0.25">
      <c r="B102" s="593"/>
      <c r="C102" s="593"/>
      <c r="D102" s="593"/>
      <c r="E102" s="593"/>
      <c r="F102" s="593"/>
      <c r="G102" s="593"/>
      <c r="H102" s="593"/>
      <c r="I102" s="593"/>
      <c r="J102" s="593"/>
      <c r="K102" s="593"/>
      <c r="L102" s="593"/>
      <c r="M102" s="593"/>
      <c r="N102" s="593"/>
      <c r="O102" s="593"/>
      <c r="P102" s="593"/>
      <c r="Q102" s="593"/>
      <c r="R102" s="593"/>
      <c r="S102" s="593"/>
      <c r="T102" s="593"/>
      <c r="U102" s="593"/>
      <c r="V102" s="593"/>
      <c r="W102" s="593"/>
      <c r="X102" s="593"/>
      <c r="Y102" s="593"/>
      <c r="Z102" s="593"/>
      <c r="AA102" s="593"/>
      <c r="AB102" s="593"/>
      <c r="AC102" s="593"/>
      <c r="AD102" s="593"/>
      <c r="AE102" s="593"/>
      <c r="AF102" s="593"/>
      <c r="AG102" s="593"/>
      <c r="AH102" s="593"/>
      <c r="AI102" s="593"/>
      <c r="AJ102" s="593"/>
      <c r="AK102" s="593"/>
      <c r="AL102" s="593"/>
      <c r="AM102" s="593"/>
      <c r="AN102" s="593"/>
      <c r="AO102" s="593"/>
      <c r="AP102" s="593"/>
      <c r="AQ102" s="593"/>
      <c r="AR102" s="593"/>
      <c r="AS102" s="593"/>
      <c r="AT102" s="593"/>
      <c r="AU102" s="593"/>
      <c r="AV102" s="593"/>
      <c r="AW102" s="593"/>
      <c r="AX102" s="593"/>
      <c r="AY102" s="593"/>
      <c r="AZ102" s="593"/>
      <c r="BA102" s="593"/>
      <c r="BB102" s="593"/>
      <c r="BC102" s="593"/>
      <c r="BD102" s="593"/>
      <c r="BE102" s="593"/>
      <c r="BF102" s="593"/>
      <c r="BG102" s="593"/>
      <c r="BH102" s="593"/>
      <c r="BI102" s="593"/>
      <c r="BJ102" s="593"/>
      <c r="BK102" s="593"/>
      <c r="BL102" s="593"/>
      <c r="BM102" s="593"/>
      <c r="BN102" s="593"/>
      <c r="BO102" s="593"/>
    </row>
    <row r="103" spans="2:67" ht="15.75" x14ac:dyDescent="0.25">
      <c r="B103" s="593"/>
      <c r="C103" s="593"/>
      <c r="D103" s="593"/>
      <c r="E103" s="593"/>
      <c r="F103" s="593"/>
      <c r="G103" s="593"/>
      <c r="H103" s="593"/>
      <c r="I103" s="593"/>
      <c r="J103" s="593"/>
      <c r="K103" s="593"/>
      <c r="L103" s="593"/>
      <c r="M103" s="593"/>
      <c r="N103" s="593"/>
      <c r="O103" s="593"/>
      <c r="P103" s="593"/>
      <c r="Q103" s="593"/>
      <c r="R103" s="593"/>
      <c r="S103" s="593"/>
      <c r="T103" s="593"/>
      <c r="U103" s="593"/>
      <c r="V103" s="593"/>
      <c r="W103" s="593"/>
      <c r="X103" s="593"/>
      <c r="Y103" s="593"/>
      <c r="Z103" s="593"/>
      <c r="AA103" s="593"/>
      <c r="AB103" s="593"/>
      <c r="AC103" s="593"/>
      <c r="AD103" s="593"/>
      <c r="AE103" s="593"/>
      <c r="AF103" s="593"/>
      <c r="AG103" s="593"/>
      <c r="AH103" s="593"/>
      <c r="AI103" s="593"/>
      <c r="AJ103" s="593"/>
      <c r="AK103" s="593"/>
      <c r="AL103" s="593"/>
      <c r="AM103" s="593"/>
      <c r="AN103" s="593"/>
      <c r="AO103" s="593"/>
      <c r="AP103" s="593"/>
      <c r="AQ103" s="593"/>
      <c r="AR103" s="593"/>
      <c r="AS103" s="593"/>
      <c r="AT103" s="593"/>
      <c r="AU103" s="593"/>
      <c r="AV103" s="593"/>
      <c r="AW103" s="593"/>
      <c r="AX103" s="593"/>
      <c r="AY103" s="593"/>
      <c r="AZ103" s="593"/>
      <c r="BA103" s="593"/>
      <c r="BB103" s="593"/>
      <c r="BC103" s="593"/>
      <c r="BD103" s="593"/>
      <c r="BE103" s="593"/>
      <c r="BF103" s="593"/>
      <c r="BG103" s="593"/>
      <c r="BH103" s="593"/>
      <c r="BI103" s="593"/>
      <c r="BJ103" s="593"/>
      <c r="BK103" s="593"/>
      <c r="BL103" s="593"/>
      <c r="BM103" s="593"/>
      <c r="BN103" s="593"/>
      <c r="BO103" s="593"/>
    </row>
    <row r="104" spans="2:67" ht="15.75" x14ac:dyDescent="0.25">
      <c r="B104" s="593"/>
      <c r="C104" s="593"/>
      <c r="D104" s="593"/>
      <c r="E104" s="593"/>
      <c r="F104" s="593"/>
      <c r="G104" s="593"/>
      <c r="H104" s="593"/>
      <c r="I104" s="593"/>
      <c r="J104" s="593"/>
      <c r="K104" s="593"/>
      <c r="L104" s="593"/>
      <c r="M104" s="593"/>
      <c r="N104" s="593"/>
      <c r="O104" s="593"/>
      <c r="P104" s="593"/>
      <c r="Q104" s="593"/>
      <c r="R104" s="593"/>
      <c r="S104" s="593"/>
      <c r="T104" s="593"/>
      <c r="U104" s="593"/>
      <c r="V104" s="593"/>
      <c r="W104" s="593"/>
      <c r="X104" s="593"/>
      <c r="Y104" s="593"/>
      <c r="Z104" s="593"/>
      <c r="AA104" s="593"/>
      <c r="AB104" s="593"/>
      <c r="AC104" s="593"/>
      <c r="AD104" s="593"/>
      <c r="AE104" s="593"/>
      <c r="AF104" s="593"/>
      <c r="AG104" s="593"/>
      <c r="AH104" s="593"/>
      <c r="AI104" s="593"/>
      <c r="AJ104" s="593"/>
      <c r="AK104" s="593"/>
      <c r="AL104" s="593"/>
      <c r="AM104" s="593"/>
      <c r="AN104" s="593"/>
      <c r="AO104" s="593"/>
      <c r="AP104" s="593"/>
      <c r="AQ104" s="593"/>
      <c r="AR104" s="593"/>
      <c r="AS104" s="593"/>
      <c r="AT104" s="593"/>
      <c r="AU104" s="593"/>
      <c r="AV104" s="593"/>
      <c r="AW104" s="593"/>
      <c r="AX104" s="593"/>
      <c r="AY104" s="593"/>
      <c r="AZ104" s="593"/>
      <c r="BA104" s="593"/>
      <c r="BB104" s="593"/>
      <c r="BC104" s="593"/>
      <c r="BD104" s="593"/>
      <c r="BE104" s="593"/>
      <c r="BF104" s="593"/>
      <c r="BG104" s="593"/>
      <c r="BH104" s="593"/>
      <c r="BI104" s="593"/>
      <c r="BJ104" s="593"/>
      <c r="BK104" s="593"/>
      <c r="BL104" s="593"/>
      <c r="BM104" s="593"/>
      <c r="BN104" s="593"/>
      <c r="BO104" s="593"/>
    </row>
    <row r="105" spans="2:67" ht="15.75" x14ac:dyDescent="0.25">
      <c r="B105" s="593"/>
      <c r="C105" s="593"/>
      <c r="D105" s="593"/>
      <c r="E105" s="593"/>
      <c r="F105" s="593"/>
      <c r="G105" s="593"/>
      <c r="H105" s="593"/>
      <c r="I105" s="593"/>
      <c r="J105" s="593"/>
      <c r="K105" s="593"/>
      <c r="L105" s="593"/>
      <c r="M105" s="593"/>
      <c r="N105" s="593"/>
      <c r="O105" s="593"/>
      <c r="P105" s="593"/>
      <c r="Q105" s="593"/>
      <c r="R105" s="593"/>
      <c r="S105" s="593"/>
      <c r="T105" s="593"/>
      <c r="U105" s="593"/>
      <c r="V105" s="593"/>
      <c r="W105" s="593"/>
      <c r="X105" s="593"/>
      <c r="Y105" s="593"/>
      <c r="Z105" s="593"/>
      <c r="AA105" s="593"/>
      <c r="AB105" s="593"/>
      <c r="AC105" s="593"/>
      <c r="AD105" s="593"/>
      <c r="AE105" s="593"/>
      <c r="AF105" s="593"/>
      <c r="AG105" s="593"/>
      <c r="AH105" s="593"/>
      <c r="AI105" s="593"/>
      <c r="AJ105" s="593"/>
      <c r="AK105" s="593"/>
      <c r="AL105" s="593"/>
      <c r="AM105" s="593"/>
      <c r="AN105" s="593"/>
      <c r="AO105" s="593"/>
      <c r="AP105" s="593"/>
      <c r="AQ105" s="593"/>
      <c r="AR105" s="593"/>
      <c r="AS105" s="593"/>
      <c r="AT105" s="593"/>
      <c r="AU105" s="593"/>
      <c r="AV105" s="593"/>
      <c r="AW105" s="593"/>
      <c r="AX105" s="593"/>
      <c r="AY105" s="593"/>
      <c r="AZ105" s="593"/>
      <c r="BA105" s="593"/>
      <c r="BB105" s="593"/>
      <c r="BC105" s="593"/>
      <c r="BD105" s="593"/>
      <c r="BE105" s="593"/>
      <c r="BF105" s="593"/>
      <c r="BG105" s="593"/>
      <c r="BH105" s="593"/>
      <c r="BI105" s="593"/>
      <c r="BJ105" s="593"/>
      <c r="BK105" s="593"/>
      <c r="BL105" s="593"/>
      <c r="BM105" s="593"/>
      <c r="BN105" s="593"/>
      <c r="BO105" s="593"/>
    </row>
    <row r="106" spans="2:67" ht="15.75" x14ac:dyDescent="0.25">
      <c r="B106" s="593"/>
      <c r="C106" s="593"/>
      <c r="D106" s="593"/>
      <c r="E106" s="593"/>
      <c r="F106" s="593"/>
      <c r="G106" s="593"/>
      <c r="H106" s="593"/>
      <c r="I106" s="593"/>
      <c r="J106" s="593"/>
      <c r="K106" s="593"/>
      <c r="L106" s="593"/>
      <c r="M106" s="593"/>
      <c r="N106" s="593"/>
      <c r="O106" s="593"/>
      <c r="P106" s="593"/>
      <c r="Q106" s="593"/>
      <c r="R106" s="593"/>
      <c r="S106" s="593"/>
      <c r="T106" s="593"/>
      <c r="U106" s="593"/>
      <c r="V106" s="593"/>
      <c r="W106" s="593"/>
      <c r="X106" s="593"/>
      <c r="Y106" s="593"/>
      <c r="Z106" s="593"/>
      <c r="AA106" s="593"/>
      <c r="AB106" s="593"/>
      <c r="AC106" s="593"/>
      <c r="AD106" s="593"/>
      <c r="AE106" s="593"/>
      <c r="AF106" s="593"/>
      <c r="AG106" s="593"/>
      <c r="AH106" s="593"/>
      <c r="AI106" s="593"/>
      <c r="AJ106" s="593"/>
      <c r="AK106" s="593"/>
      <c r="AL106" s="593"/>
      <c r="AM106" s="593"/>
      <c r="AN106" s="593"/>
      <c r="AO106" s="593"/>
      <c r="AP106" s="593"/>
      <c r="AQ106" s="593"/>
      <c r="AR106" s="593"/>
      <c r="AS106" s="593"/>
      <c r="AT106" s="593"/>
      <c r="AU106" s="593"/>
      <c r="AV106" s="593"/>
      <c r="AW106" s="593"/>
      <c r="AX106" s="593"/>
      <c r="AY106" s="593"/>
      <c r="AZ106" s="593"/>
      <c r="BA106" s="593"/>
      <c r="BB106" s="593"/>
      <c r="BC106" s="593"/>
      <c r="BD106" s="593"/>
      <c r="BE106" s="593"/>
      <c r="BF106" s="593"/>
      <c r="BG106" s="593"/>
      <c r="BH106" s="593"/>
      <c r="BI106" s="593"/>
      <c r="BJ106" s="593"/>
      <c r="BK106" s="593"/>
      <c r="BL106" s="593"/>
      <c r="BM106" s="593"/>
      <c r="BN106" s="593"/>
      <c r="BO106" s="593"/>
    </row>
    <row r="107" spans="2:67" ht="15.75" x14ac:dyDescent="0.25">
      <c r="B107" s="593"/>
      <c r="C107" s="593"/>
      <c r="D107" s="593"/>
      <c r="E107" s="593"/>
      <c r="F107" s="593"/>
      <c r="G107" s="593"/>
      <c r="H107" s="593"/>
      <c r="I107" s="593"/>
      <c r="J107" s="593"/>
      <c r="K107" s="593"/>
      <c r="L107" s="593"/>
      <c r="M107" s="593"/>
      <c r="N107" s="593"/>
      <c r="O107" s="593"/>
      <c r="P107" s="593"/>
      <c r="Q107" s="593"/>
      <c r="R107" s="593"/>
      <c r="S107" s="593"/>
      <c r="T107" s="593"/>
      <c r="U107" s="593"/>
      <c r="V107" s="593"/>
      <c r="W107" s="593"/>
      <c r="X107" s="593"/>
      <c r="Y107" s="593"/>
      <c r="Z107" s="593"/>
      <c r="AA107" s="593"/>
      <c r="AB107" s="593"/>
      <c r="AC107" s="593"/>
      <c r="AD107" s="593"/>
      <c r="AE107" s="593"/>
      <c r="AF107" s="593"/>
      <c r="AG107" s="593"/>
      <c r="AH107" s="593"/>
      <c r="AI107" s="593"/>
      <c r="AJ107" s="593"/>
      <c r="AK107" s="593"/>
      <c r="AL107" s="593"/>
      <c r="AM107" s="593"/>
      <c r="AN107" s="593"/>
      <c r="AO107" s="593"/>
      <c r="AP107" s="593"/>
      <c r="AQ107" s="593"/>
      <c r="AR107" s="593"/>
      <c r="AS107" s="593"/>
      <c r="AT107" s="593"/>
      <c r="AU107" s="593"/>
      <c r="AV107" s="593"/>
      <c r="AW107" s="593"/>
      <c r="AX107" s="593"/>
      <c r="AY107" s="593"/>
      <c r="AZ107" s="593"/>
      <c r="BA107" s="593"/>
      <c r="BB107" s="593"/>
      <c r="BC107" s="593"/>
      <c r="BD107" s="593"/>
      <c r="BE107" s="593"/>
      <c r="BF107" s="593"/>
      <c r="BG107" s="593"/>
      <c r="BH107" s="593"/>
      <c r="BI107" s="593"/>
      <c r="BJ107" s="593"/>
      <c r="BK107" s="593"/>
      <c r="BL107" s="593"/>
      <c r="BM107" s="593"/>
      <c r="BN107" s="593"/>
      <c r="BO107" s="593"/>
    </row>
    <row r="108" spans="2:67" ht="15.75" x14ac:dyDescent="0.25">
      <c r="B108" s="593"/>
      <c r="C108" s="593"/>
      <c r="D108" s="593"/>
      <c r="E108" s="593"/>
      <c r="F108" s="593"/>
      <c r="G108" s="593"/>
      <c r="H108" s="593"/>
      <c r="I108" s="593"/>
      <c r="J108" s="593"/>
      <c r="K108" s="593"/>
      <c r="L108" s="593"/>
      <c r="M108" s="593"/>
      <c r="N108" s="593"/>
      <c r="O108" s="593"/>
      <c r="P108" s="593"/>
      <c r="Q108" s="593"/>
      <c r="R108" s="593"/>
      <c r="S108" s="593"/>
      <c r="T108" s="593"/>
      <c r="U108" s="593"/>
      <c r="V108" s="593"/>
      <c r="W108" s="593"/>
      <c r="X108" s="593"/>
      <c r="Y108" s="593"/>
      <c r="Z108" s="593"/>
      <c r="AA108" s="593"/>
      <c r="AB108" s="593"/>
      <c r="AC108" s="593"/>
      <c r="AD108" s="593"/>
      <c r="AE108" s="593"/>
      <c r="AF108" s="593"/>
      <c r="AG108" s="593"/>
      <c r="AH108" s="593"/>
      <c r="AI108" s="593"/>
      <c r="AJ108" s="593"/>
      <c r="AK108" s="593"/>
      <c r="AL108" s="593"/>
      <c r="AM108" s="593"/>
      <c r="AN108" s="593"/>
      <c r="AO108" s="593"/>
      <c r="AP108" s="593"/>
      <c r="AQ108" s="593"/>
      <c r="AR108" s="593"/>
      <c r="AS108" s="593"/>
      <c r="AT108" s="593"/>
      <c r="AU108" s="593"/>
      <c r="AV108" s="593"/>
      <c r="AW108" s="593"/>
      <c r="AX108" s="593"/>
      <c r="AY108" s="593"/>
      <c r="AZ108" s="593"/>
      <c r="BA108" s="593"/>
      <c r="BB108" s="593"/>
      <c r="BC108" s="593"/>
      <c r="BD108" s="593"/>
      <c r="BE108" s="593"/>
      <c r="BF108" s="593"/>
      <c r="BG108" s="593"/>
      <c r="BH108" s="593"/>
      <c r="BI108" s="593"/>
      <c r="BJ108" s="593"/>
      <c r="BK108" s="593"/>
      <c r="BL108" s="593"/>
      <c r="BM108" s="593"/>
      <c r="BN108" s="593"/>
      <c r="BO108" s="593"/>
    </row>
    <row r="109" spans="2:67" ht="15.75" x14ac:dyDescent="0.25">
      <c r="B109" s="593"/>
      <c r="C109" s="593"/>
      <c r="D109" s="593"/>
      <c r="E109" s="593"/>
      <c r="F109" s="593"/>
      <c r="G109" s="593"/>
      <c r="H109" s="593"/>
      <c r="I109" s="593"/>
      <c r="J109" s="593"/>
      <c r="K109" s="593"/>
      <c r="L109" s="593"/>
      <c r="M109" s="593"/>
      <c r="N109" s="593"/>
      <c r="O109" s="593"/>
      <c r="P109" s="593"/>
      <c r="Q109" s="593"/>
      <c r="R109" s="593"/>
      <c r="S109" s="593"/>
      <c r="T109" s="593"/>
      <c r="U109" s="593"/>
      <c r="V109" s="593"/>
      <c r="W109" s="593"/>
      <c r="X109" s="593"/>
      <c r="Y109" s="593"/>
      <c r="Z109" s="593"/>
      <c r="AA109" s="593"/>
      <c r="AB109" s="593"/>
      <c r="AC109" s="593"/>
      <c r="AD109" s="593"/>
      <c r="AE109" s="593"/>
      <c r="AF109" s="593"/>
      <c r="AG109" s="593"/>
      <c r="AH109" s="593"/>
      <c r="AI109" s="593"/>
      <c r="AJ109" s="593"/>
      <c r="AK109" s="593"/>
      <c r="AL109" s="593"/>
      <c r="AM109" s="593"/>
      <c r="AN109" s="593"/>
      <c r="AO109" s="593"/>
      <c r="AP109" s="593"/>
      <c r="AQ109" s="593"/>
      <c r="AR109" s="593"/>
      <c r="AS109" s="593"/>
      <c r="AT109" s="593"/>
      <c r="AU109" s="593"/>
      <c r="AV109" s="593"/>
      <c r="AW109" s="593"/>
      <c r="AX109" s="593"/>
      <c r="AY109" s="593"/>
      <c r="AZ109" s="593"/>
      <c r="BA109" s="593"/>
      <c r="BB109" s="593"/>
      <c r="BC109" s="593"/>
      <c r="BD109" s="593"/>
      <c r="BE109" s="593"/>
      <c r="BF109" s="593"/>
      <c r="BG109" s="593"/>
      <c r="BH109" s="593"/>
      <c r="BI109" s="593"/>
      <c r="BJ109" s="593"/>
      <c r="BK109" s="593"/>
      <c r="BL109" s="593"/>
      <c r="BM109" s="593"/>
      <c r="BN109" s="593"/>
      <c r="BO109" s="593"/>
    </row>
    <row r="110" spans="2:67" ht="15.75" x14ac:dyDescent="0.25">
      <c r="B110" s="593"/>
      <c r="C110" s="593"/>
      <c r="D110" s="593"/>
      <c r="E110" s="593"/>
      <c r="F110" s="593"/>
      <c r="G110" s="593"/>
      <c r="H110" s="593"/>
      <c r="I110" s="593"/>
      <c r="J110" s="593"/>
      <c r="K110" s="593"/>
      <c r="L110" s="593"/>
      <c r="M110" s="593"/>
      <c r="N110" s="593"/>
      <c r="O110" s="593"/>
      <c r="P110" s="593"/>
      <c r="Q110" s="593"/>
      <c r="R110" s="593"/>
      <c r="S110" s="593"/>
      <c r="T110" s="593"/>
      <c r="U110" s="593"/>
      <c r="V110" s="593"/>
      <c r="W110" s="593"/>
      <c r="X110" s="593"/>
      <c r="Y110" s="593"/>
      <c r="Z110" s="593"/>
      <c r="AA110" s="593"/>
      <c r="AB110" s="593"/>
      <c r="AC110" s="593"/>
      <c r="AD110" s="593"/>
      <c r="AE110" s="593"/>
      <c r="AF110" s="593"/>
      <c r="AG110" s="593"/>
      <c r="AH110" s="593"/>
      <c r="AI110" s="593"/>
      <c r="AJ110" s="593"/>
      <c r="AK110" s="593"/>
      <c r="AL110" s="593"/>
      <c r="AM110" s="593"/>
      <c r="AN110" s="593"/>
      <c r="AO110" s="593"/>
      <c r="AP110" s="593"/>
      <c r="AQ110" s="593"/>
      <c r="AR110" s="593"/>
      <c r="AS110" s="593"/>
      <c r="AT110" s="593"/>
      <c r="AU110" s="593"/>
      <c r="AV110" s="593"/>
      <c r="AW110" s="593"/>
      <c r="AX110" s="593"/>
      <c r="AY110" s="593"/>
      <c r="AZ110" s="593"/>
      <c r="BA110" s="593"/>
      <c r="BB110" s="593"/>
      <c r="BC110" s="593"/>
      <c r="BD110" s="593"/>
      <c r="BE110" s="593"/>
      <c r="BF110" s="593"/>
      <c r="BG110" s="593"/>
      <c r="BH110" s="593"/>
      <c r="BI110" s="593"/>
      <c r="BJ110" s="593"/>
      <c r="BK110" s="593"/>
      <c r="BL110" s="593"/>
      <c r="BM110" s="593"/>
      <c r="BN110" s="593"/>
      <c r="BO110" s="593"/>
    </row>
    <row r="111" spans="2:67" ht="15.75" x14ac:dyDescent="0.25">
      <c r="B111" s="593"/>
      <c r="C111" s="593"/>
      <c r="D111" s="593"/>
      <c r="E111" s="593"/>
      <c r="F111" s="593"/>
      <c r="G111" s="593"/>
      <c r="H111" s="593"/>
      <c r="I111" s="593"/>
      <c r="J111" s="593"/>
      <c r="K111" s="593"/>
      <c r="L111" s="593"/>
      <c r="M111" s="593"/>
      <c r="N111" s="593"/>
      <c r="O111" s="593"/>
      <c r="P111" s="593"/>
      <c r="Q111" s="593"/>
      <c r="R111" s="593"/>
      <c r="S111" s="593"/>
      <c r="T111" s="593"/>
      <c r="U111" s="593"/>
      <c r="V111" s="593"/>
      <c r="W111" s="593"/>
      <c r="X111" s="593"/>
      <c r="Y111" s="593"/>
      <c r="Z111" s="593"/>
      <c r="AA111" s="593"/>
      <c r="AB111" s="593"/>
      <c r="AC111" s="593"/>
      <c r="AD111" s="593"/>
      <c r="AE111" s="593"/>
      <c r="AF111" s="593"/>
      <c r="AG111" s="593"/>
      <c r="AH111" s="593"/>
      <c r="AI111" s="593"/>
      <c r="AJ111" s="593"/>
      <c r="AK111" s="593"/>
      <c r="AL111" s="593"/>
      <c r="AM111" s="593"/>
      <c r="AN111" s="593"/>
      <c r="AO111" s="593"/>
      <c r="AP111" s="593"/>
      <c r="AQ111" s="593"/>
      <c r="AR111" s="593"/>
      <c r="AS111" s="593"/>
      <c r="AT111" s="593"/>
      <c r="AU111" s="593"/>
      <c r="AV111" s="593"/>
      <c r="AW111" s="593"/>
      <c r="AX111" s="593"/>
      <c r="AY111" s="593"/>
      <c r="AZ111" s="593"/>
      <c r="BA111" s="593"/>
      <c r="BB111" s="593"/>
      <c r="BC111" s="593"/>
      <c r="BD111" s="593"/>
      <c r="BE111" s="593"/>
      <c r="BF111" s="593"/>
      <c r="BG111" s="593"/>
      <c r="BH111" s="593"/>
      <c r="BI111" s="593"/>
      <c r="BJ111" s="593"/>
      <c r="BK111" s="593"/>
      <c r="BL111" s="593"/>
      <c r="BM111" s="593"/>
      <c r="BN111" s="593"/>
      <c r="BO111" s="593"/>
    </row>
    <row r="112" spans="2:67" ht="15.75" x14ac:dyDescent="0.25">
      <c r="B112" s="593"/>
      <c r="C112" s="593"/>
      <c r="D112" s="593"/>
      <c r="E112" s="593"/>
      <c r="F112" s="593"/>
      <c r="G112" s="593"/>
      <c r="H112" s="593"/>
      <c r="I112" s="593"/>
      <c r="J112" s="593"/>
      <c r="K112" s="593"/>
      <c r="L112" s="593"/>
      <c r="M112" s="593"/>
      <c r="N112" s="593"/>
      <c r="O112" s="593"/>
      <c r="P112" s="593"/>
      <c r="Q112" s="593"/>
      <c r="R112" s="593"/>
      <c r="S112" s="593"/>
      <c r="T112" s="593"/>
      <c r="U112" s="593"/>
      <c r="V112" s="593"/>
      <c r="W112" s="593"/>
      <c r="X112" s="593"/>
      <c r="Y112" s="593"/>
      <c r="Z112" s="593"/>
      <c r="AA112" s="593"/>
      <c r="AB112" s="593"/>
      <c r="AC112" s="593"/>
      <c r="AD112" s="593"/>
      <c r="AE112" s="593"/>
      <c r="AF112" s="593"/>
      <c r="AG112" s="593"/>
      <c r="AH112" s="593"/>
      <c r="AI112" s="593"/>
      <c r="AJ112" s="593"/>
      <c r="AK112" s="593"/>
      <c r="AL112" s="593"/>
      <c r="AM112" s="593"/>
      <c r="AN112" s="593"/>
      <c r="AO112" s="593"/>
      <c r="AP112" s="593"/>
      <c r="AQ112" s="593"/>
      <c r="AR112" s="593"/>
      <c r="AS112" s="593"/>
      <c r="AT112" s="593"/>
      <c r="AU112" s="593"/>
      <c r="AV112" s="593"/>
      <c r="AW112" s="593"/>
      <c r="AX112" s="593"/>
      <c r="AY112" s="593"/>
      <c r="AZ112" s="593"/>
      <c r="BA112" s="593"/>
      <c r="BB112" s="593"/>
      <c r="BC112" s="593"/>
      <c r="BD112" s="593"/>
      <c r="BE112" s="593"/>
      <c r="BF112" s="593"/>
      <c r="BG112" s="593"/>
      <c r="BH112" s="593"/>
      <c r="BI112" s="593"/>
      <c r="BJ112" s="593"/>
      <c r="BK112" s="593"/>
      <c r="BL112" s="593"/>
      <c r="BM112" s="593"/>
      <c r="BN112" s="593"/>
      <c r="BO112" s="593"/>
    </row>
    <row r="113" spans="2:67" ht="15.75" x14ac:dyDescent="0.25">
      <c r="B113" s="593"/>
      <c r="C113" s="593"/>
      <c r="D113" s="593"/>
      <c r="E113" s="593"/>
      <c r="F113" s="593"/>
      <c r="G113" s="593"/>
      <c r="H113" s="593"/>
      <c r="I113" s="593"/>
      <c r="J113" s="593"/>
      <c r="K113" s="593"/>
      <c r="L113" s="593"/>
      <c r="M113" s="593"/>
      <c r="N113" s="593"/>
      <c r="O113" s="593"/>
      <c r="P113" s="593"/>
      <c r="Q113" s="593"/>
      <c r="R113" s="593"/>
      <c r="S113" s="593"/>
      <c r="T113" s="593"/>
      <c r="U113" s="593"/>
      <c r="V113" s="593"/>
      <c r="W113" s="593"/>
      <c r="X113" s="593"/>
      <c r="Y113" s="593"/>
      <c r="Z113" s="593"/>
      <c r="AA113" s="593"/>
      <c r="AB113" s="593"/>
      <c r="AC113" s="593"/>
      <c r="AD113" s="593"/>
      <c r="AE113" s="593"/>
      <c r="AF113" s="593"/>
      <c r="AG113" s="593"/>
      <c r="AH113" s="593"/>
      <c r="AI113" s="593"/>
      <c r="AJ113" s="593"/>
      <c r="AK113" s="593"/>
      <c r="AL113" s="593"/>
      <c r="AM113" s="593"/>
      <c r="AN113" s="593"/>
      <c r="AO113" s="593"/>
      <c r="AP113" s="593"/>
      <c r="AQ113" s="593"/>
      <c r="AR113" s="593"/>
      <c r="AS113" s="593"/>
      <c r="AT113" s="593"/>
      <c r="AU113" s="593"/>
      <c r="AV113" s="593"/>
      <c r="AW113" s="593"/>
      <c r="AX113" s="593"/>
      <c r="AY113" s="593"/>
      <c r="AZ113" s="593"/>
      <c r="BA113" s="593"/>
      <c r="BB113" s="593"/>
      <c r="BC113" s="593"/>
      <c r="BD113" s="593"/>
      <c r="BE113" s="593"/>
      <c r="BF113" s="593"/>
      <c r="BG113" s="593"/>
      <c r="BH113" s="593"/>
      <c r="BI113" s="593"/>
      <c r="BJ113" s="593"/>
      <c r="BK113" s="593"/>
      <c r="BL113" s="593"/>
      <c r="BM113" s="593"/>
      <c r="BN113" s="593"/>
      <c r="BO113" s="593"/>
    </row>
    <row r="114" spans="2:67" ht="15.75" x14ac:dyDescent="0.25">
      <c r="B114" s="593"/>
      <c r="C114" s="593"/>
      <c r="D114" s="593"/>
      <c r="E114" s="593"/>
      <c r="F114" s="593"/>
      <c r="G114" s="593"/>
      <c r="H114" s="593"/>
      <c r="I114" s="593"/>
      <c r="J114" s="593"/>
      <c r="K114" s="593"/>
      <c r="L114" s="593"/>
      <c r="M114" s="593"/>
      <c r="N114" s="593"/>
      <c r="O114" s="593"/>
      <c r="P114" s="593"/>
      <c r="Q114" s="593"/>
      <c r="R114" s="593"/>
      <c r="S114" s="593"/>
      <c r="T114" s="593"/>
      <c r="U114" s="593"/>
      <c r="V114" s="593"/>
      <c r="W114" s="593"/>
      <c r="X114" s="593"/>
      <c r="Y114" s="593"/>
      <c r="Z114" s="593"/>
      <c r="AA114" s="593"/>
      <c r="AB114" s="593"/>
      <c r="AC114" s="593"/>
      <c r="AD114" s="593"/>
      <c r="AE114" s="593"/>
      <c r="AF114" s="593"/>
      <c r="AG114" s="593"/>
      <c r="AH114" s="593"/>
      <c r="AI114" s="593"/>
      <c r="AJ114" s="593"/>
      <c r="AK114" s="593"/>
      <c r="AL114" s="593"/>
      <c r="AM114" s="593"/>
      <c r="AN114" s="593"/>
      <c r="AO114" s="593"/>
      <c r="AP114" s="593"/>
      <c r="AQ114" s="593"/>
      <c r="AR114" s="593"/>
      <c r="AS114" s="593"/>
      <c r="AT114" s="593"/>
      <c r="AU114" s="593"/>
      <c r="AV114" s="593"/>
      <c r="AW114" s="593"/>
      <c r="AX114" s="593"/>
      <c r="AY114" s="593"/>
      <c r="AZ114" s="593"/>
      <c r="BA114" s="593"/>
      <c r="BB114" s="593"/>
      <c r="BC114" s="593"/>
      <c r="BD114" s="593"/>
      <c r="BE114" s="593"/>
      <c r="BF114" s="593"/>
      <c r="BG114" s="593"/>
      <c r="BH114" s="593"/>
      <c r="BI114" s="593"/>
      <c r="BJ114" s="593"/>
      <c r="BK114" s="593"/>
      <c r="BL114" s="593"/>
      <c r="BM114" s="593"/>
      <c r="BN114" s="593"/>
      <c r="BO114" s="593"/>
    </row>
    <row r="115" spans="2:67" ht="15.75" x14ac:dyDescent="0.25">
      <c r="B115" s="593"/>
      <c r="C115" s="593"/>
      <c r="D115" s="593"/>
      <c r="E115" s="593"/>
      <c r="F115" s="593"/>
      <c r="G115" s="593"/>
      <c r="H115" s="593"/>
      <c r="I115" s="593"/>
      <c r="J115" s="593"/>
      <c r="K115" s="593"/>
      <c r="L115" s="593"/>
      <c r="M115" s="593"/>
      <c r="N115" s="593"/>
      <c r="O115" s="593"/>
      <c r="P115" s="593"/>
      <c r="Q115" s="593"/>
      <c r="R115" s="593"/>
      <c r="S115" s="593"/>
      <c r="T115" s="593"/>
      <c r="U115" s="593"/>
      <c r="V115" s="593"/>
      <c r="W115" s="593"/>
      <c r="X115" s="593"/>
      <c r="Y115" s="593"/>
      <c r="Z115" s="593"/>
      <c r="AA115" s="593"/>
      <c r="AB115" s="593"/>
      <c r="AC115" s="593"/>
      <c r="AD115" s="593"/>
      <c r="AE115" s="593"/>
      <c r="AF115" s="593"/>
      <c r="AG115" s="593"/>
      <c r="AH115" s="593"/>
      <c r="AI115" s="593"/>
      <c r="AJ115" s="593"/>
      <c r="AK115" s="593"/>
      <c r="AL115" s="593"/>
      <c r="AM115" s="593"/>
      <c r="AN115" s="593"/>
      <c r="AO115" s="593"/>
      <c r="AP115" s="593"/>
      <c r="AQ115" s="593"/>
      <c r="AR115" s="593"/>
      <c r="AS115" s="593"/>
      <c r="AT115" s="593"/>
      <c r="AU115" s="593"/>
      <c r="AV115" s="593"/>
      <c r="AW115" s="593"/>
      <c r="AX115" s="593"/>
      <c r="AY115" s="593"/>
      <c r="AZ115" s="593"/>
      <c r="BA115" s="593"/>
      <c r="BB115" s="593"/>
      <c r="BC115" s="593"/>
      <c r="BD115" s="593"/>
      <c r="BE115" s="593"/>
      <c r="BF115" s="593"/>
      <c r="BG115" s="593"/>
      <c r="BH115" s="593"/>
      <c r="BI115" s="593"/>
      <c r="BJ115" s="593"/>
      <c r="BK115" s="593"/>
      <c r="BL115" s="593"/>
      <c r="BM115" s="593"/>
      <c r="BN115" s="593"/>
      <c r="BO115" s="593"/>
    </row>
    <row r="116" spans="2:67" ht="15.75" x14ac:dyDescent="0.25">
      <c r="B116" s="593"/>
      <c r="C116" s="593"/>
      <c r="D116" s="593"/>
      <c r="E116" s="593"/>
      <c r="F116" s="593"/>
      <c r="G116" s="593"/>
      <c r="H116" s="593"/>
      <c r="I116" s="593"/>
      <c r="J116" s="593"/>
      <c r="K116" s="593"/>
      <c r="L116" s="593"/>
      <c r="M116" s="593"/>
      <c r="N116" s="593"/>
      <c r="O116" s="593"/>
      <c r="P116" s="593"/>
      <c r="Q116" s="593"/>
      <c r="R116" s="593"/>
      <c r="S116" s="593"/>
      <c r="T116" s="593"/>
      <c r="U116" s="593"/>
      <c r="V116" s="593"/>
      <c r="W116" s="593"/>
      <c r="X116" s="593"/>
      <c r="Y116" s="593"/>
      <c r="Z116" s="593"/>
      <c r="AA116" s="593"/>
      <c r="AB116" s="593"/>
      <c r="AC116" s="593"/>
      <c r="AD116" s="593"/>
      <c r="AE116" s="593"/>
      <c r="AF116" s="593"/>
      <c r="AG116" s="593"/>
      <c r="AH116" s="593"/>
      <c r="AI116" s="593"/>
      <c r="AJ116" s="593"/>
      <c r="AK116" s="593"/>
      <c r="AL116" s="593"/>
      <c r="AM116" s="593"/>
      <c r="AN116" s="593"/>
      <c r="AO116" s="593"/>
      <c r="AP116" s="593"/>
      <c r="AQ116" s="593"/>
      <c r="AR116" s="593"/>
      <c r="AS116" s="593"/>
      <c r="AT116" s="593"/>
      <c r="AU116" s="593"/>
      <c r="AV116" s="593"/>
      <c r="AW116" s="593"/>
      <c r="AX116" s="593"/>
      <c r="AY116" s="593"/>
      <c r="AZ116" s="593"/>
      <c r="BA116" s="593"/>
      <c r="BB116" s="593"/>
      <c r="BC116" s="593"/>
      <c r="BD116" s="593"/>
      <c r="BE116" s="593"/>
      <c r="BF116" s="593"/>
      <c r="BG116" s="593"/>
      <c r="BH116" s="593"/>
      <c r="BI116" s="593"/>
      <c r="BJ116" s="593"/>
      <c r="BK116" s="593"/>
      <c r="BL116" s="593"/>
      <c r="BM116" s="593"/>
      <c r="BN116" s="593"/>
      <c r="BO116" s="593"/>
    </row>
    <row r="117" spans="2:67" ht="15.75" x14ac:dyDescent="0.25">
      <c r="B117" s="593"/>
      <c r="C117" s="593"/>
      <c r="D117" s="593"/>
      <c r="E117" s="593"/>
      <c r="F117" s="593"/>
      <c r="G117" s="593"/>
      <c r="H117" s="593"/>
      <c r="I117" s="593"/>
      <c r="J117" s="593"/>
      <c r="K117" s="593"/>
      <c r="L117" s="593"/>
      <c r="M117" s="593"/>
      <c r="N117" s="593"/>
      <c r="O117" s="593"/>
      <c r="P117" s="593"/>
      <c r="Q117" s="593"/>
      <c r="R117" s="593"/>
      <c r="S117" s="593"/>
      <c r="T117" s="593"/>
      <c r="U117" s="593"/>
      <c r="V117" s="593"/>
      <c r="W117" s="593"/>
      <c r="X117" s="593"/>
      <c r="Y117" s="593"/>
      <c r="Z117" s="593"/>
      <c r="AA117" s="593"/>
      <c r="AB117" s="593"/>
      <c r="AC117" s="593"/>
      <c r="AD117" s="593"/>
      <c r="AE117" s="593"/>
      <c r="AF117" s="593"/>
      <c r="AG117" s="593"/>
      <c r="AH117" s="593"/>
      <c r="AI117" s="593"/>
      <c r="AJ117" s="593"/>
      <c r="AK117" s="593"/>
      <c r="AL117" s="593"/>
      <c r="AM117" s="593"/>
      <c r="AN117" s="593"/>
      <c r="AO117" s="593"/>
      <c r="AP117" s="593"/>
      <c r="AQ117" s="593"/>
      <c r="AR117" s="593"/>
      <c r="AS117" s="593"/>
      <c r="AT117" s="593"/>
      <c r="AU117" s="593"/>
      <c r="AV117" s="593"/>
      <c r="AW117" s="593"/>
      <c r="AX117" s="593"/>
      <c r="AY117" s="593"/>
      <c r="AZ117" s="593"/>
      <c r="BA117" s="593"/>
      <c r="BB117" s="593"/>
      <c r="BC117" s="593"/>
      <c r="BD117" s="593"/>
      <c r="BE117" s="593"/>
      <c r="BF117" s="593"/>
      <c r="BG117" s="593"/>
      <c r="BH117" s="593"/>
      <c r="BI117" s="593"/>
      <c r="BJ117" s="593"/>
      <c r="BK117" s="593"/>
      <c r="BL117" s="593"/>
      <c r="BM117" s="593"/>
      <c r="BN117" s="593"/>
      <c r="BO117" s="593"/>
    </row>
    <row r="118" spans="2:67" ht="15.75" x14ac:dyDescent="0.25">
      <c r="B118" s="593"/>
      <c r="C118" s="593"/>
      <c r="D118" s="593"/>
      <c r="E118" s="593"/>
      <c r="F118" s="593"/>
      <c r="G118" s="593"/>
      <c r="H118" s="593"/>
      <c r="I118" s="593"/>
      <c r="J118" s="593"/>
      <c r="K118" s="593"/>
      <c r="L118" s="593"/>
      <c r="M118" s="593"/>
      <c r="N118" s="593"/>
      <c r="O118" s="593"/>
      <c r="P118" s="593"/>
      <c r="Q118" s="593"/>
      <c r="R118" s="593"/>
      <c r="S118" s="593"/>
      <c r="T118" s="593"/>
      <c r="U118" s="593"/>
      <c r="V118" s="593"/>
      <c r="W118" s="593"/>
      <c r="X118" s="593"/>
      <c r="Y118" s="593"/>
      <c r="Z118" s="593"/>
      <c r="AA118" s="593"/>
      <c r="AB118" s="593"/>
      <c r="AC118" s="593"/>
      <c r="AD118" s="593"/>
      <c r="AE118" s="593"/>
      <c r="AF118" s="593"/>
      <c r="AG118" s="593"/>
      <c r="AH118" s="593"/>
      <c r="AI118" s="593"/>
      <c r="AJ118" s="593"/>
      <c r="AK118" s="593"/>
      <c r="AL118" s="593"/>
      <c r="AM118" s="593"/>
      <c r="AN118" s="593"/>
      <c r="AO118" s="593"/>
      <c r="AP118" s="593"/>
      <c r="AQ118" s="593"/>
      <c r="AR118" s="593"/>
      <c r="AS118" s="593"/>
      <c r="AT118" s="593"/>
      <c r="AU118" s="593"/>
      <c r="AV118" s="593"/>
      <c r="AW118" s="593"/>
      <c r="AX118" s="593"/>
      <c r="AY118" s="593"/>
      <c r="AZ118" s="593"/>
      <c r="BA118" s="593"/>
      <c r="BB118" s="593"/>
      <c r="BC118" s="593"/>
      <c r="BD118" s="593"/>
      <c r="BE118" s="593"/>
      <c r="BF118" s="593"/>
      <c r="BG118" s="593"/>
      <c r="BH118" s="593"/>
      <c r="BI118" s="593"/>
      <c r="BJ118" s="593"/>
      <c r="BK118" s="593"/>
      <c r="BL118" s="593"/>
      <c r="BM118" s="593"/>
      <c r="BN118" s="593"/>
      <c r="BO118" s="593"/>
    </row>
    <row r="119" spans="2:67" ht="15.75" x14ac:dyDescent="0.25">
      <c r="B119" s="593"/>
      <c r="C119" s="593"/>
      <c r="D119" s="593"/>
      <c r="E119" s="593"/>
      <c r="F119" s="593"/>
      <c r="G119" s="593"/>
      <c r="H119" s="593"/>
      <c r="I119" s="593"/>
      <c r="J119" s="593"/>
      <c r="K119" s="593"/>
      <c r="L119" s="593"/>
      <c r="M119" s="593"/>
      <c r="N119" s="593"/>
      <c r="O119" s="593"/>
      <c r="P119" s="593"/>
      <c r="Q119" s="593"/>
      <c r="R119" s="593"/>
      <c r="S119" s="593"/>
      <c r="T119" s="593"/>
      <c r="U119" s="593"/>
      <c r="V119" s="593"/>
      <c r="W119" s="593"/>
      <c r="X119" s="593"/>
      <c r="Y119" s="593"/>
      <c r="Z119" s="593"/>
      <c r="AA119" s="593"/>
      <c r="AB119" s="593"/>
      <c r="AC119" s="593"/>
      <c r="AD119" s="593"/>
      <c r="AE119" s="593"/>
      <c r="AF119" s="593"/>
      <c r="AG119" s="593"/>
      <c r="AH119" s="593"/>
      <c r="AI119" s="593"/>
      <c r="AJ119" s="593"/>
      <c r="AK119" s="593"/>
      <c r="AL119" s="593"/>
      <c r="AM119" s="593"/>
      <c r="AN119" s="593"/>
      <c r="AO119" s="593"/>
      <c r="AP119" s="593"/>
      <c r="AQ119" s="593"/>
      <c r="AR119" s="593"/>
      <c r="AS119" s="593"/>
      <c r="AT119" s="593"/>
      <c r="AU119" s="593"/>
      <c r="AV119" s="593"/>
      <c r="AW119" s="593"/>
      <c r="AX119" s="593"/>
      <c r="AY119" s="593"/>
      <c r="AZ119" s="593"/>
      <c r="BA119" s="593"/>
      <c r="BB119" s="593"/>
      <c r="BC119" s="593"/>
      <c r="BD119" s="593"/>
      <c r="BE119" s="593"/>
      <c r="BF119" s="593"/>
      <c r="BG119" s="593"/>
      <c r="BH119" s="593"/>
      <c r="BI119" s="593"/>
      <c r="BJ119" s="593"/>
      <c r="BK119" s="593"/>
      <c r="BL119" s="593"/>
      <c r="BM119" s="593"/>
      <c r="BN119" s="593"/>
      <c r="BO119" s="593"/>
    </row>
    <row r="120" spans="2:67" ht="15.75" x14ac:dyDescent="0.25">
      <c r="B120" s="593"/>
      <c r="C120" s="593"/>
      <c r="D120" s="593"/>
      <c r="E120" s="593"/>
      <c r="F120" s="593"/>
      <c r="G120" s="593"/>
      <c r="H120" s="593"/>
      <c r="I120" s="593"/>
      <c r="J120" s="593"/>
      <c r="K120" s="593"/>
      <c r="L120" s="593"/>
      <c r="M120" s="593"/>
      <c r="N120" s="593"/>
      <c r="O120" s="593"/>
      <c r="P120" s="593"/>
      <c r="Q120" s="593"/>
      <c r="R120" s="593"/>
      <c r="S120" s="593"/>
      <c r="T120" s="593"/>
      <c r="U120" s="593"/>
      <c r="V120" s="593"/>
      <c r="W120" s="593"/>
      <c r="X120" s="593"/>
      <c r="Y120" s="593"/>
      <c r="Z120" s="593"/>
      <c r="AA120" s="593"/>
      <c r="AB120" s="593"/>
      <c r="AC120" s="593"/>
      <c r="AD120" s="593"/>
      <c r="AE120" s="593"/>
      <c r="AF120" s="593"/>
      <c r="AG120" s="593"/>
      <c r="AH120" s="593"/>
      <c r="AI120" s="593"/>
      <c r="AJ120" s="593"/>
      <c r="AK120" s="593"/>
      <c r="AL120" s="593"/>
      <c r="AM120" s="593"/>
      <c r="AN120" s="593"/>
      <c r="AO120" s="593"/>
      <c r="AP120" s="593"/>
      <c r="AQ120" s="593"/>
      <c r="AR120" s="593"/>
      <c r="AS120" s="593"/>
      <c r="AT120" s="593"/>
      <c r="AU120" s="593"/>
      <c r="AV120" s="593"/>
      <c r="AW120" s="593"/>
      <c r="AX120" s="593"/>
      <c r="AY120" s="593"/>
      <c r="AZ120" s="593"/>
      <c r="BA120" s="593"/>
      <c r="BB120" s="593"/>
      <c r="BC120" s="593"/>
      <c r="BD120" s="593"/>
      <c r="BE120" s="593"/>
      <c r="BF120" s="593"/>
      <c r="BG120" s="593"/>
      <c r="BH120" s="593"/>
      <c r="BI120" s="593"/>
      <c r="BJ120" s="593"/>
      <c r="BK120" s="593"/>
      <c r="BL120" s="593"/>
      <c r="BM120" s="593"/>
      <c r="BN120" s="593"/>
      <c r="BO120" s="593"/>
    </row>
    <row r="121" spans="2:67" ht="15.75" x14ac:dyDescent="0.25">
      <c r="B121" s="593"/>
      <c r="C121" s="593"/>
      <c r="D121" s="593"/>
      <c r="E121" s="593"/>
      <c r="F121" s="593"/>
      <c r="G121" s="593"/>
      <c r="H121" s="593"/>
      <c r="I121" s="593"/>
      <c r="J121" s="593"/>
      <c r="K121" s="593"/>
      <c r="L121" s="593"/>
      <c r="M121" s="593"/>
      <c r="N121" s="593"/>
      <c r="O121" s="593"/>
      <c r="P121" s="593"/>
      <c r="Q121" s="593"/>
      <c r="R121" s="593"/>
      <c r="S121" s="593"/>
      <c r="T121" s="593"/>
      <c r="U121" s="593"/>
      <c r="V121" s="593"/>
      <c r="W121" s="593"/>
      <c r="X121" s="593"/>
      <c r="Y121" s="593"/>
      <c r="Z121" s="593"/>
      <c r="AA121" s="593"/>
      <c r="AB121" s="593"/>
      <c r="AC121" s="593"/>
      <c r="AD121" s="593"/>
      <c r="AE121" s="593"/>
      <c r="AF121" s="593"/>
      <c r="AG121" s="593"/>
      <c r="AH121" s="593"/>
      <c r="AI121" s="593"/>
      <c r="AJ121" s="593"/>
      <c r="AK121" s="593"/>
      <c r="AL121" s="593"/>
      <c r="AM121" s="593"/>
      <c r="AN121" s="593"/>
      <c r="AO121" s="593"/>
      <c r="AP121" s="593"/>
      <c r="AQ121" s="593"/>
      <c r="AR121" s="593"/>
      <c r="AS121" s="593"/>
      <c r="AT121" s="593"/>
      <c r="AU121" s="593"/>
      <c r="AV121" s="593"/>
      <c r="AW121" s="593"/>
      <c r="AX121" s="593"/>
      <c r="AY121" s="593"/>
      <c r="AZ121" s="593"/>
      <c r="BA121" s="593"/>
      <c r="BB121" s="593"/>
      <c r="BC121" s="593"/>
      <c r="BD121" s="593"/>
      <c r="BE121" s="593"/>
      <c r="BF121" s="593"/>
      <c r="BG121" s="593"/>
      <c r="BH121" s="593"/>
      <c r="BI121" s="593"/>
      <c r="BJ121" s="593"/>
      <c r="BK121" s="593"/>
      <c r="BL121" s="593"/>
      <c r="BM121" s="593"/>
      <c r="BN121" s="593"/>
      <c r="BO121" s="593"/>
    </row>
    <row r="122" spans="2:67" ht="15.75" x14ac:dyDescent="0.25">
      <c r="B122" s="593"/>
      <c r="C122" s="593"/>
      <c r="D122" s="593"/>
      <c r="E122" s="593"/>
      <c r="F122" s="593"/>
      <c r="G122" s="593"/>
      <c r="H122" s="593"/>
      <c r="I122" s="593"/>
      <c r="J122" s="593"/>
      <c r="K122" s="593"/>
      <c r="L122" s="593"/>
      <c r="M122" s="593"/>
      <c r="N122" s="593"/>
      <c r="O122" s="593"/>
      <c r="P122" s="593"/>
      <c r="Q122" s="593"/>
      <c r="R122" s="593"/>
      <c r="S122" s="593"/>
      <c r="T122" s="593"/>
      <c r="U122" s="593"/>
      <c r="V122" s="593"/>
      <c r="W122" s="593"/>
      <c r="X122" s="593"/>
      <c r="Y122" s="593"/>
      <c r="Z122" s="593"/>
      <c r="AA122" s="593"/>
      <c r="AB122" s="593"/>
      <c r="AC122" s="593"/>
      <c r="AD122" s="593"/>
      <c r="AE122" s="593"/>
      <c r="AF122" s="593"/>
      <c r="AG122" s="593"/>
      <c r="AH122" s="593"/>
      <c r="AI122" s="593"/>
      <c r="AJ122" s="593"/>
      <c r="AK122" s="593"/>
      <c r="AL122" s="593"/>
      <c r="AM122" s="593"/>
      <c r="AN122" s="593"/>
      <c r="AO122" s="593"/>
      <c r="AP122" s="593"/>
      <c r="AQ122" s="593"/>
      <c r="AR122" s="593"/>
      <c r="AS122" s="593"/>
      <c r="AT122" s="593"/>
      <c r="AU122" s="593"/>
      <c r="AV122" s="593"/>
      <c r="AW122" s="593"/>
      <c r="AX122" s="593"/>
      <c r="AY122" s="593"/>
      <c r="AZ122" s="593"/>
      <c r="BA122" s="593"/>
      <c r="BB122" s="593"/>
      <c r="BC122" s="593"/>
      <c r="BD122" s="593"/>
      <c r="BE122" s="593"/>
      <c r="BF122" s="593"/>
      <c r="BG122" s="593"/>
      <c r="BH122" s="593"/>
      <c r="BI122" s="593"/>
      <c r="BJ122" s="593"/>
      <c r="BK122" s="593"/>
      <c r="BL122" s="593"/>
      <c r="BM122" s="593"/>
      <c r="BN122" s="593"/>
      <c r="BO122" s="593"/>
    </row>
    <row r="123" spans="2:67" ht="15.75" x14ac:dyDescent="0.25">
      <c r="B123" s="593"/>
      <c r="C123" s="593"/>
      <c r="D123" s="593"/>
      <c r="E123" s="593"/>
      <c r="F123" s="593"/>
      <c r="G123" s="593"/>
      <c r="H123" s="593"/>
      <c r="I123" s="593"/>
      <c r="J123" s="593"/>
      <c r="K123" s="593"/>
      <c r="L123" s="593"/>
      <c r="M123" s="593"/>
      <c r="N123" s="593"/>
      <c r="O123" s="593"/>
      <c r="P123" s="593"/>
      <c r="Q123" s="593"/>
      <c r="R123" s="593"/>
      <c r="S123" s="593"/>
      <c r="T123" s="593"/>
      <c r="U123" s="593"/>
      <c r="V123" s="593"/>
      <c r="W123" s="593"/>
      <c r="X123" s="593"/>
      <c r="Y123" s="593"/>
      <c r="Z123" s="593"/>
      <c r="AA123" s="593"/>
      <c r="AB123" s="593"/>
      <c r="AC123" s="593"/>
      <c r="AD123" s="593"/>
      <c r="AE123" s="593"/>
      <c r="AF123" s="593"/>
      <c r="AG123" s="593"/>
      <c r="AH123" s="593"/>
      <c r="AI123" s="593"/>
      <c r="AJ123" s="593"/>
      <c r="AK123" s="593"/>
      <c r="AL123" s="593"/>
      <c r="AM123" s="593"/>
      <c r="AN123" s="593"/>
      <c r="AO123" s="593"/>
      <c r="AP123" s="593"/>
      <c r="AQ123" s="593"/>
      <c r="AR123" s="593"/>
      <c r="AS123" s="593"/>
      <c r="AT123" s="593"/>
      <c r="AU123" s="593"/>
      <c r="AV123" s="593"/>
      <c r="AW123" s="593"/>
      <c r="AX123" s="593"/>
      <c r="AY123" s="593"/>
      <c r="AZ123" s="593"/>
      <c r="BA123" s="593"/>
      <c r="BB123" s="593"/>
      <c r="BC123" s="593"/>
      <c r="BD123" s="593"/>
      <c r="BE123" s="593"/>
      <c r="BF123" s="593"/>
      <c r="BG123" s="593"/>
      <c r="BH123" s="593"/>
      <c r="BI123" s="593"/>
      <c r="BJ123" s="593"/>
      <c r="BK123" s="593"/>
      <c r="BL123" s="593"/>
      <c r="BM123" s="593"/>
      <c r="BN123" s="593"/>
      <c r="BO123" s="593"/>
    </row>
    <row r="124" spans="2:67" ht="15.75" x14ac:dyDescent="0.25">
      <c r="B124" s="593"/>
      <c r="C124" s="593"/>
      <c r="D124" s="593"/>
      <c r="E124" s="593"/>
      <c r="F124" s="593"/>
      <c r="G124" s="593"/>
      <c r="H124" s="593"/>
      <c r="I124" s="593"/>
      <c r="J124" s="593"/>
      <c r="K124" s="593"/>
      <c r="L124" s="593"/>
      <c r="M124" s="593"/>
      <c r="N124" s="593"/>
      <c r="O124" s="593"/>
      <c r="P124" s="593"/>
      <c r="Q124" s="593"/>
      <c r="R124" s="593"/>
      <c r="S124" s="593"/>
      <c r="T124" s="593"/>
      <c r="U124" s="593"/>
      <c r="V124" s="593"/>
      <c r="W124" s="593"/>
      <c r="X124" s="593"/>
      <c r="Y124" s="593"/>
      <c r="Z124" s="593"/>
      <c r="AA124" s="593"/>
      <c r="AB124" s="593"/>
      <c r="AC124" s="593"/>
      <c r="AD124" s="593"/>
      <c r="AE124" s="593"/>
      <c r="AF124" s="593"/>
      <c r="AG124" s="593"/>
      <c r="AH124" s="593"/>
      <c r="AI124" s="593"/>
      <c r="AJ124" s="593"/>
      <c r="AK124" s="593"/>
      <c r="AL124" s="593"/>
      <c r="AM124" s="593"/>
      <c r="AN124" s="593"/>
      <c r="AO124" s="593"/>
      <c r="AP124" s="593"/>
      <c r="AQ124" s="593"/>
      <c r="AR124" s="593"/>
      <c r="AS124" s="593"/>
      <c r="AT124" s="593"/>
      <c r="AU124" s="593"/>
      <c r="AV124" s="593"/>
      <c r="AW124" s="593"/>
      <c r="AX124" s="593"/>
      <c r="AY124" s="593"/>
      <c r="AZ124" s="593"/>
      <c r="BA124" s="593"/>
      <c r="BB124" s="593"/>
      <c r="BC124" s="593"/>
      <c r="BD124" s="593"/>
      <c r="BE124" s="593"/>
      <c r="BF124" s="593"/>
      <c r="BG124" s="593"/>
      <c r="BH124" s="593"/>
      <c r="BI124" s="593"/>
      <c r="BJ124" s="593"/>
      <c r="BK124" s="593"/>
      <c r="BL124" s="593"/>
      <c r="BM124" s="593"/>
      <c r="BN124" s="593"/>
      <c r="BO124" s="593"/>
    </row>
    <row r="125" spans="2:67" ht="15.75" x14ac:dyDescent="0.25">
      <c r="B125" s="593"/>
      <c r="C125" s="593"/>
      <c r="D125" s="593"/>
      <c r="E125" s="593"/>
      <c r="F125" s="593"/>
      <c r="G125" s="593"/>
      <c r="H125" s="593"/>
      <c r="I125" s="593"/>
      <c r="J125" s="593"/>
      <c r="K125" s="593"/>
      <c r="L125" s="593"/>
      <c r="M125" s="593"/>
      <c r="N125" s="593"/>
      <c r="O125" s="593"/>
      <c r="P125" s="593"/>
      <c r="Q125" s="593"/>
      <c r="R125" s="593"/>
      <c r="S125" s="593"/>
      <c r="T125" s="593"/>
      <c r="U125" s="593"/>
      <c r="V125" s="593"/>
      <c r="W125" s="593"/>
      <c r="X125" s="593"/>
      <c r="Y125" s="593"/>
      <c r="Z125" s="593"/>
      <c r="AA125" s="593"/>
      <c r="AB125" s="593"/>
      <c r="AC125" s="593"/>
      <c r="AD125" s="593"/>
      <c r="AE125" s="593"/>
      <c r="AF125" s="593"/>
      <c r="AG125" s="593"/>
      <c r="AH125" s="593"/>
      <c r="AI125" s="593"/>
      <c r="AJ125" s="593"/>
      <c r="AK125" s="593"/>
      <c r="AL125" s="593"/>
      <c r="AM125" s="593"/>
      <c r="AN125" s="593"/>
      <c r="AO125" s="593"/>
      <c r="AP125" s="593"/>
      <c r="AQ125" s="593"/>
      <c r="AR125" s="593"/>
      <c r="AS125" s="593"/>
      <c r="AT125" s="593"/>
      <c r="AU125" s="593"/>
      <c r="AV125" s="593"/>
      <c r="AW125" s="593"/>
      <c r="AX125" s="593"/>
      <c r="AY125" s="593"/>
      <c r="AZ125" s="593"/>
      <c r="BA125" s="593"/>
      <c r="BB125" s="593"/>
      <c r="BC125" s="593"/>
      <c r="BD125" s="593"/>
      <c r="BE125" s="593"/>
      <c r="BF125" s="593"/>
      <c r="BG125" s="593"/>
      <c r="BH125" s="593"/>
      <c r="BI125" s="593"/>
      <c r="BJ125" s="593"/>
      <c r="BK125" s="593"/>
      <c r="BL125" s="593"/>
      <c r="BM125" s="593"/>
      <c r="BN125" s="593"/>
      <c r="BO125" s="593"/>
    </row>
    <row r="126" spans="2:67" ht="15.75" x14ac:dyDescent="0.25">
      <c r="B126" s="593"/>
      <c r="C126" s="593"/>
      <c r="D126" s="593"/>
      <c r="E126" s="593"/>
      <c r="F126" s="593"/>
      <c r="G126" s="593"/>
      <c r="H126" s="593"/>
      <c r="I126" s="593"/>
      <c r="J126" s="593"/>
      <c r="K126" s="593"/>
      <c r="L126" s="593"/>
      <c r="M126" s="593"/>
      <c r="N126" s="593"/>
      <c r="O126" s="593"/>
      <c r="P126" s="593"/>
      <c r="Q126" s="593"/>
      <c r="R126" s="593"/>
      <c r="S126" s="593"/>
      <c r="T126" s="593"/>
      <c r="U126" s="593"/>
      <c r="V126" s="593"/>
      <c r="W126" s="593"/>
      <c r="X126" s="593"/>
      <c r="Y126" s="593"/>
      <c r="Z126" s="593"/>
      <c r="AA126" s="593"/>
      <c r="AB126" s="593"/>
      <c r="AC126" s="593"/>
      <c r="AD126" s="593"/>
      <c r="AE126" s="593"/>
      <c r="AF126" s="593"/>
      <c r="AG126" s="593"/>
      <c r="AH126" s="593"/>
      <c r="AI126" s="593"/>
      <c r="AJ126" s="593"/>
      <c r="AK126" s="593"/>
      <c r="AL126" s="593"/>
      <c r="AM126" s="593"/>
      <c r="AN126" s="593"/>
      <c r="AO126" s="593"/>
      <c r="AP126" s="593"/>
      <c r="AQ126" s="593"/>
      <c r="AR126" s="593"/>
      <c r="AS126" s="593"/>
      <c r="AT126" s="593"/>
      <c r="AU126" s="593"/>
      <c r="AV126" s="593"/>
      <c r="AW126" s="593"/>
      <c r="AX126" s="593"/>
      <c r="AY126" s="593"/>
      <c r="AZ126" s="593"/>
      <c r="BA126" s="593"/>
      <c r="BB126" s="593"/>
      <c r="BC126" s="593"/>
      <c r="BD126" s="593"/>
      <c r="BE126" s="593"/>
      <c r="BF126" s="593"/>
      <c r="BG126" s="593"/>
      <c r="BH126" s="593"/>
      <c r="BI126" s="593"/>
      <c r="BJ126" s="593"/>
      <c r="BK126" s="593"/>
      <c r="BL126" s="593"/>
      <c r="BM126" s="593"/>
      <c r="BN126" s="593"/>
      <c r="BO126" s="593"/>
    </row>
    <row r="127" spans="2:67" ht="15.75" x14ac:dyDescent="0.25">
      <c r="B127" s="593"/>
      <c r="C127" s="593"/>
      <c r="D127" s="593"/>
      <c r="E127" s="593"/>
      <c r="F127" s="593"/>
      <c r="G127" s="593"/>
      <c r="H127" s="593"/>
      <c r="I127" s="593"/>
      <c r="J127" s="593"/>
      <c r="K127" s="593"/>
      <c r="L127" s="593"/>
      <c r="M127" s="593"/>
      <c r="N127" s="593"/>
      <c r="O127" s="593"/>
      <c r="P127" s="593"/>
      <c r="Q127" s="593"/>
      <c r="R127" s="593"/>
      <c r="S127" s="593"/>
      <c r="T127" s="593"/>
      <c r="U127" s="593"/>
      <c r="V127" s="593"/>
      <c r="W127" s="593"/>
      <c r="X127" s="593"/>
      <c r="Y127" s="593"/>
      <c r="Z127" s="593"/>
      <c r="AA127" s="593"/>
      <c r="AB127" s="593"/>
      <c r="AC127" s="593"/>
      <c r="AD127" s="593"/>
      <c r="AE127" s="593"/>
      <c r="AF127" s="593"/>
      <c r="AG127" s="593"/>
      <c r="AH127" s="593"/>
      <c r="AI127" s="593"/>
      <c r="AJ127" s="593"/>
      <c r="AK127" s="593"/>
      <c r="AL127" s="593"/>
      <c r="AM127" s="593"/>
      <c r="AN127" s="593"/>
      <c r="AO127" s="593"/>
      <c r="AP127" s="593"/>
      <c r="AQ127" s="593"/>
      <c r="AR127" s="593"/>
      <c r="AS127" s="593"/>
      <c r="AT127" s="593"/>
      <c r="AU127" s="593"/>
      <c r="AV127" s="593"/>
      <c r="AW127" s="593"/>
      <c r="AX127" s="593"/>
      <c r="AY127" s="593"/>
      <c r="AZ127" s="593"/>
      <c r="BA127" s="593"/>
      <c r="BB127" s="593"/>
      <c r="BC127" s="593"/>
      <c r="BD127" s="593"/>
      <c r="BE127" s="593"/>
      <c r="BF127" s="593"/>
      <c r="BG127" s="593"/>
      <c r="BH127" s="593"/>
      <c r="BI127" s="593"/>
      <c r="BJ127" s="593"/>
      <c r="BK127" s="593"/>
      <c r="BL127" s="593"/>
      <c r="BM127" s="593"/>
      <c r="BN127" s="593"/>
      <c r="BO127" s="593"/>
    </row>
    <row r="128" spans="2:67" ht="15.75" x14ac:dyDescent="0.25">
      <c r="B128" s="593"/>
      <c r="C128" s="593"/>
      <c r="D128" s="593"/>
      <c r="E128" s="593"/>
      <c r="F128" s="593"/>
      <c r="G128" s="593"/>
      <c r="H128" s="593"/>
      <c r="I128" s="593"/>
      <c r="J128" s="593"/>
      <c r="K128" s="593"/>
      <c r="L128" s="593"/>
      <c r="M128" s="593"/>
      <c r="N128" s="593"/>
      <c r="O128" s="593"/>
      <c r="P128" s="593"/>
      <c r="Q128" s="593"/>
      <c r="R128" s="593"/>
      <c r="S128" s="593"/>
      <c r="T128" s="593"/>
      <c r="U128" s="593"/>
      <c r="V128" s="593"/>
      <c r="W128" s="593"/>
      <c r="X128" s="593"/>
      <c r="Y128" s="593"/>
      <c r="Z128" s="593"/>
      <c r="AA128" s="593"/>
      <c r="AB128" s="593"/>
      <c r="AC128" s="593"/>
      <c r="AD128" s="593"/>
      <c r="AE128" s="593"/>
      <c r="AF128" s="593"/>
      <c r="AG128" s="593"/>
      <c r="AH128" s="593"/>
      <c r="AI128" s="593"/>
      <c r="AJ128" s="593"/>
      <c r="AK128" s="593"/>
      <c r="AL128" s="593"/>
      <c r="AM128" s="593"/>
      <c r="AN128" s="593"/>
      <c r="AO128" s="593"/>
      <c r="AP128" s="593"/>
      <c r="AQ128" s="593"/>
      <c r="AR128" s="593"/>
      <c r="AS128" s="593"/>
      <c r="AT128" s="593"/>
      <c r="AU128" s="593"/>
      <c r="AV128" s="593"/>
      <c r="AW128" s="593"/>
      <c r="AX128" s="593"/>
      <c r="AY128" s="593"/>
      <c r="AZ128" s="593"/>
      <c r="BA128" s="593"/>
      <c r="BB128" s="593"/>
      <c r="BC128" s="593"/>
      <c r="BD128" s="593"/>
      <c r="BE128" s="593"/>
      <c r="BF128" s="593"/>
      <c r="BG128" s="593"/>
      <c r="BH128" s="593"/>
      <c r="BI128" s="593"/>
      <c r="BJ128" s="593"/>
      <c r="BK128" s="593"/>
      <c r="BL128" s="593"/>
      <c r="BM128" s="593"/>
      <c r="BN128" s="593"/>
      <c r="BO128" s="593"/>
    </row>
    <row r="129" spans="2:67" ht="15.75" x14ac:dyDescent="0.25">
      <c r="B129" s="593"/>
      <c r="C129" s="593"/>
      <c r="D129" s="593"/>
      <c r="E129" s="593"/>
      <c r="F129" s="593"/>
      <c r="G129" s="593"/>
      <c r="H129" s="593"/>
      <c r="I129" s="593"/>
      <c r="J129" s="593"/>
      <c r="K129" s="593"/>
      <c r="L129" s="593"/>
      <c r="M129" s="593"/>
      <c r="N129" s="593"/>
      <c r="O129" s="593"/>
      <c r="P129" s="593"/>
      <c r="Q129" s="593"/>
      <c r="R129" s="593"/>
      <c r="S129" s="593"/>
      <c r="T129" s="593"/>
      <c r="U129" s="593"/>
      <c r="V129" s="593"/>
      <c r="W129" s="593"/>
      <c r="X129" s="593"/>
      <c r="Y129" s="593"/>
      <c r="Z129" s="593"/>
      <c r="AA129" s="593"/>
      <c r="AB129" s="593"/>
      <c r="AC129" s="593"/>
      <c r="AD129" s="593"/>
      <c r="AE129" s="593"/>
      <c r="AF129" s="593"/>
      <c r="AG129" s="593"/>
      <c r="AH129" s="593"/>
      <c r="AI129" s="593"/>
      <c r="AJ129" s="593"/>
      <c r="AK129" s="593"/>
      <c r="AL129" s="593"/>
      <c r="AM129" s="593"/>
      <c r="AN129" s="593"/>
      <c r="AO129" s="593"/>
      <c r="AP129" s="593"/>
      <c r="AQ129" s="593"/>
      <c r="AR129" s="593"/>
      <c r="AS129" s="593"/>
      <c r="AT129" s="593"/>
      <c r="AU129" s="593"/>
      <c r="AV129" s="593"/>
      <c r="AW129" s="593"/>
      <c r="AX129" s="593"/>
      <c r="AY129" s="593"/>
      <c r="AZ129" s="593"/>
      <c r="BA129" s="593"/>
      <c r="BB129" s="593"/>
      <c r="BC129" s="593"/>
      <c r="BD129" s="593"/>
      <c r="BE129" s="593"/>
      <c r="BF129" s="593"/>
      <c r="BG129" s="593"/>
      <c r="BH129" s="593"/>
      <c r="BI129" s="593"/>
      <c r="BJ129" s="593"/>
      <c r="BK129" s="593"/>
      <c r="BL129" s="593"/>
      <c r="BM129" s="593"/>
      <c r="BN129" s="593"/>
      <c r="BO129" s="593"/>
    </row>
    <row r="130" spans="2:67" ht="15.75" x14ac:dyDescent="0.25">
      <c r="B130" s="593"/>
      <c r="C130" s="593"/>
      <c r="D130" s="593"/>
      <c r="E130" s="593"/>
      <c r="F130" s="593"/>
      <c r="G130" s="593"/>
      <c r="H130" s="593"/>
      <c r="I130" s="593"/>
      <c r="J130" s="593"/>
      <c r="K130" s="593"/>
      <c r="L130" s="593"/>
      <c r="M130" s="593"/>
      <c r="N130" s="593"/>
      <c r="O130" s="593"/>
      <c r="P130" s="593"/>
      <c r="Q130" s="593"/>
      <c r="R130" s="593"/>
      <c r="S130" s="593"/>
      <c r="T130" s="593"/>
      <c r="U130" s="593"/>
      <c r="V130" s="593"/>
      <c r="W130" s="593"/>
      <c r="X130" s="593"/>
      <c r="Y130" s="593"/>
      <c r="Z130" s="593"/>
      <c r="AA130" s="593"/>
      <c r="AB130" s="593"/>
      <c r="AC130" s="593"/>
      <c r="AD130" s="593"/>
      <c r="AE130" s="593"/>
      <c r="AF130" s="593"/>
      <c r="AG130" s="593"/>
      <c r="AH130" s="593"/>
      <c r="AI130" s="593"/>
      <c r="AJ130" s="593"/>
      <c r="AK130" s="593"/>
      <c r="AL130" s="593"/>
      <c r="AM130" s="593"/>
      <c r="AN130" s="593"/>
      <c r="AO130" s="593"/>
      <c r="AP130" s="593"/>
      <c r="AQ130" s="593"/>
      <c r="AR130" s="593"/>
      <c r="AS130" s="593"/>
      <c r="AT130" s="593"/>
      <c r="AU130" s="593"/>
      <c r="AV130" s="593"/>
      <c r="AW130" s="593"/>
      <c r="AX130" s="593"/>
      <c r="AY130" s="593"/>
      <c r="AZ130" s="593"/>
      <c r="BA130" s="593"/>
      <c r="BB130" s="593"/>
      <c r="BC130" s="593"/>
      <c r="BD130" s="593"/>
      <c r="BE130" s="593"/>
      <c r="BF130" s="593"/>
      <c r="BG130" s="593"/>
      <c r="BH130" s="593"/>
      <c r="BI130" s="593"/>
      <c r="BJ130" s="593"/>
      <c r="BK130" s="593"/>
      <c r="BL130" s="593"/>
      <c r="BM130" s="593"/>
      <c r="BN130" s="593"/>
      <c r="BO130" s="593"/>
    </row>
    <row r="131" spans="2:67" ht="15.75" x14ac:dyDescent="0.25">
      <c r="B131" s="593"/>
      <c r="C131" s="593"/>
      <c r="D131" s="593"/>
      <c r="E131" s="593"/>
      <c r="F131" s="593"/>
      <c r="G131" s="593"/>
      <c r="H131" s="593"/>
      <c r="I131" s="593"/>
      <c r="J131" s="593"/>
      <c r="K131" s="593"/>
      <c r="L131" s="593"/>
      <c r="M131" s="593"/>
      <c r="N131" s="593"/>
      <c r="O131" s="593"/>
      <c r="P131" s="593"/>
      <c r="Q131" s="593"/>
      <c r="R131" s="593"/>
      <c r="S131" s="593"/>
      <c r="T131" s="593"/>
      <c r="U131" s="593"/>
      <c r="V131" s="593"/>
      <c r="W131" s="593"/>
      <c r="X131" s="593"/>
      <c r="Y131" s="593"/>
      <c r="Z131" s="593"/>
      <c r="AA131" s="593"/>
      <c r="AB131" s="593"/>
      <c r="AC131" s="593"/>
      <c r="AD131" s="593"/>
      <c r="AE131" s="593"/>
      <c r="AF131" s="593"/>
      <c r="AG131" s="593"/>
      <c r="AH131" s="593"/>
      <c r="AI131" s="593"/>
      <c r="AJ131" s="593"/>
      <c r="AK131" s="593"/>
      <c r="AL131" s="593"/>
      <c r="AM131" s="593"/>
      <c r="AN131" s="593"/>
      <c r="AO131" s="593"/>
      <c r="AP131" s="593"/>
      <c r="AQ131" s="593"/>
      <c r="AR131" s="593"/>
      <c r="AS131" s="593"/>
      <c r="AT131" s="593"/>
      <c r="AU131" s="593"/>
      <c r="AV131" s="593"/>
      <c r="AW131" s="593"/>
      <c r="AX131" s="593"/>
      <c r="AY131" s="593"/>
      <c r="AZ131" s="593"/>
      <c r="BA131" s="593"/>
      <c r="BB131" s="593"/>
      <c r="BC131" s="593"/>
      <c r="BD131" s="593"/>
      <c r="BE131" s="593"/>
      <c r="BF131" s="593"/>
      <c r="BG131" s="593"/>
      <c r="BH131" s="593"/>
      <c r="BI131" s="593"/>
      <c r="BJ131" s="593"/>
      <c r="BK131" s="593"/>
      <c r="BL131" s="593"/>
      <c r="BM131" s="593"/>
      <c r="BN131" s="593"/>
      <c r="BO131" s="593"/>
    </row>
    <row r="132" spans="2:67" ht="15.75" x14ac:dyDescent="0.25">
      <c r="B132" s="593"/>
      <c r="C132" s="593"/>
      <c r="D132" s="593"/>
      <c r="E132" s="593"/>
      <c r="F132" s="593"/>
      <c r="G132" s="593"/>
      <c r="H132" s="593"/>
      <c r="I132" s="593"/>
      <c r="J132" s="593"/>
      <c r="K132" s="593"/>
      <c r="L132" s="593"/>
      <c r="M132" s="593"/>
      <c r="N132" s="593"/>
      <c r="O132" s="593"/>
      <c r="P132" s="593"/>
      <c r="Q132" s="593"/>
      <c r="R132" s="593"/>
      <c r="S132" s="593"/>
      <c r="T132" s="593"/>
      <c r="U132" s="593"/>
      <c r="V132" s="593"/>
      <c r="W132" s="593"/>
      <c r="X132" s="593"/>
      <c r="Y132" s="593"/>
      <c r="Z132" s="593"/>
      <c r="AA132" s="593"/>
      <c r="AB132" s="593"/>
      <c r="AC132" s="593"/>
      <c r="AD132" s="593"/>
      <c r="AE132" s="593"/>
      <c r="AF132" s="593"/>
      <c r="AG132" s="593"/>
      <c r="AH132" s="593"/>
      <c r="AI132" s="593"/>
      <c r="AJ132" s="593"/>
      <c r="AK132" s="593"/>
      <c r="AL132" s="593"/>
      <c r="AM132" s="593"/>
      <c r="AN132" s="593"/>
      <c r="AO132" s="593"/>
      <c r="AP132" s="593"/>
      <c r="AQ132" s="593"/>
      <c r="AR132" s="593"/>
      <c r="AS132" s="593"/>
      <c r="AT132" s="593"/>
      <c r="AU132" s="593"/>
      <c r="AV132" s="593"/>
      <c r="AW132" s="593"/>
      <c r="AX132" s="593"/>
      <c r="AY132" s="593"/>
      <c r="AZ132" s="593"/>
      <c r="BA132" s="593"/>
      <c r="BB132" s="593"/>
      <c r="BC132" s="593"/>
      <c r="BD132" s="593"/>
      <c r="BE132" s="593"/>
      <c r="BF132" s="593"/>
      <c r="BG132" s="593"/>
      <c r="BH132" s="593"/>
      <c r="BI132" s="593"/>
      <c r="BJ132" s="593"/>
      <c r="BK132" s="593"/>
      <c r="BL132" s="593"/>
      <c r="BM132" s="593"/>
      <c r="BN132" s="593"/>
      <c r="BO132" s="593"/>
    </row>
    <row r="133" spans="2:67" ht="15.75" x14ac:dyDescent="0.25">
      <c r="B133" s="593"/>
      <c r="C133" s="593"/>
      <c r="D133" s="593"/>
      <c r="E133" s="593"/>
      <c r="F133" s="593"/>
      <c r="G133" s="593"/>
      <c r="H133" s="593"/>
      <c r="I133" s="593"/>
      <c r="J133" s="593"/>
      <c r="K133" s="593"/>
      <c r="L133" s="593"/>
      <c r="M133" s="593"/>
      <c r="N133" s="593"/>
      <c r="O133" s="593"/>
      <c r="P133" s="593"/>
      <c r="Q133" s="593"/>
      <c r="R133" s="593"/>
      <c r="S133" s="593"/>
      <c r="T133" s="593"/>
      <c r="U133" s="593"/>
      <c r="V133" s="593"/>
      <c r="W133" s="593"/>
      <c r="X133" s="593"/>
      <c r="Y133" s="593"/>
      <c r="Z133" s="593"/>
      <c r="AA133" s="593"/>
      <c r="AB133" s="593"/>
      <c r="AC133" s="593"/>
      <c r="AD133" s="593"/>
      <c r="AE133" s="593"/>
      <c r="AF133" s="593"/>
      <c r="AG133" s="593"/>
      <c r="AH133" s="593"/>
      <c r="AI133" s="593"/>
      <c r="AJ133" s="593"/>
      <c r="AK133" s="593"/>
      <c r="AL133" s="593"/>
      <c r="AM133" s="593"/>
      <c r="AN133" s="593"/>
      <c r="AO133" s="593"/>
      <c r="AP133" s="593"/>
      <c r="AQ133" s="593"/>
      <c r="AR133" s="593"/>
      <c r="AS133" s="593"/>
      <c r="AT133" s="593"/>
      <c r="AU133" s="593"/>
      <c r="AV133" s="593"/>
      <c r="AW133" s="593"/>
      <c r="AX133" s="593"/>
      <c r="AY133" s="593"/>
      <c r="AZ133" s="593"/>
      <c r="BA133" s="593"/>
      <c r="BB133" s="593"/>
      <c r="BC133" s="593"/>
      <c r="BD133" s="593"/>
      <c r="BE133" s="593"/>
      <c r="BF133" s="593"/>
      <c r="BG133" s="593"/>
      <c r="BH133" s="593"/>
      <c r="BI133" s="593"/>
      <c r="BJ133" s="593"/>
      <c r="BK133" s="593"/>
      <c r="BL133" s="593"/>
      <c r="BM133" s="593"/>
      <c r="BN133" s="593"/>
      <c r="BO133" s="593"/>
    </row>
    <row r="134" spans="2:67" ht="15.75" x14ac:dyDescent="0.25">
      <c r="B134" s="593"/>
      <c r="C134" s="593"/>
      <c r="D134" s="593"/>
      <c r="E134" s="593"/>
      <c r="F134" s="593"/>
      <c r="G134" s="593"/>
      <c r="H134" s="593"/>
      <c r="I134" s="593"/>
      <c r="J134" s="593"/>
      <c r="K134" s="593"/>
      <c r="L134" s="593"/>
      <c r="M134" s="593"/>
      <c r="N134" s="593"/>
      <c r="O134" s="593"/>
      <c r="P134" s="593"/>
      <c r="Q134" s="593"/>
      <c r="R134" s="593"/>
      <c r="S134" s="593"/>
      <c r="T134" s="593"/>
      <c r="U134" s="593"/>
      <c r="V134" s="593"/>
      <c r="W134" s="593"/>
      <c r="X134" s="593"/>
      <c r="Y134" s="593"/>
      <c r="Z134" s="593"/>
      <c r="AA134" s="593"/>
      <c r="AB134" s="593"/>
      <c r="AC134" s="593"/>
      <c r="AD134" s="593"/>
      <c r="AE134" s="593"/>
      <c r="AF134" s="593"/>
      <c r="AG134" s="593"/>
      <c r="AH134" s="593"/>
      <c r="AI134" s="593"/>
      <c r="AJ134" s="593"/>
      <c r="AK134" s="593"/>
      <c r="AL134" s="593"/>
      <c r="AM134" s="593"/>
      <c r="AN134" s="593"/>
      <c r="AO134" s="593"/>
      <c r="AP134" s="593"/>
      <c r="AQ134" s="593"/>
      <c r="AR134" s="593"/>
      <c r="AS134" s="593"/>
      <c r="AT134" s="593"/>
      <c r="AU134" s="593"/>
      <c r="AV134" s="593"/>
      <c r="AW134" s="593"/>
      <c r="AX134" s="593"/>
      <c r="AY134" s="593"/>
      <c r="AZ134" s="593"/>
      <c r="BA134" s="593"/>
      <c r="BB134" s="593"/>
      <c r="BC134" s="593"/>
      <c r="BD134" s="593"/>
      <c r="BE134" s="593"/>
      <c r="BF134" s="593"/>
      <c r="BG134" s="593"/>
      <c r="BH134" s="593"/>
      <c r="BI134" s="593"/>
      <c r="BJ134" s="593"/>
      <c r="BK134" s="593"/>
      <c r="BL134" s="593"/>
      <c r="BM134" s="593"/>
      <c r="BN134" s="593"/>
      <c r="BO134" s="593"/>
    </row>
    <row r="135" spans="2:67" ht="15.75" x14ac:dyDescent="0.25">
      <c r="B135" s="593"/>
      <c r="C135" s="593"/>
      <c r="D135" s="593"/>
      <c r="E135" s="593"/>
      <c r="F135" s="593"/>
      <c r="G135" s="593"/>
      <c r="H135" s="593"/>
      <c r="I135" s="593"/>
      <c r="J135" s="593"/>
      <c r="K135" s="593"/>
      <c r="L135" s="593"/>
      <c r="M135" s="593"/>
      <c r="N135" s="593"/>
      <c r="O135" s="593"/>
      <c r="P135" s="593"/>
      <c r="Q135" s="593"/>
      <c r="R135" s="593"/>
      <c r="S135" s="593"/>
      <c r="T135" s="593"/>
      <c r="U135" s="593"/>
      <c r="V135" s="593"/>
      <c r="W135" s="593"/>
      <c r="X135" s="593"/>
      <c r="Y135" s="593"/>
      <c r="Z135" s="593"/>
      <c r="AA135" s="593"/>
      <c r="AB135" s="593"/>
      <c r="AC135" s="593"/>
      <c r="AD135" s="593"/>
      <c r="AE135" s="593"/>
      <c r="AF135" s="593"/>
      <c r="AG135" s="593"/>
      <c r="AH135" s="593"/>
      <c r="AI135" s="593"/>
      <c r="AJ135" s="593"/>
      <c r="AK135" s="593"/>
      <c r="AL135" s="593"/>
      <c r="AM135" s="593"/>
      <c r="AN135" s="593"/>
      <c r="AO135" s="593"/>
      <c r="AP135" s="593"/>
      <c r="AQ135" s="593"/>
      <c r="AR135" s="593"/>
      <c r="AS135" s="593"/>
      <c r="AT135" s="593"/>
      <c r="AU135" s="593"/>
      <c r="AV135" s="593"/>
      <c r="AW135" s="593"/>
      <c r="AX135" s="593"/>
      <c r="AY135" s="593"/>
      <c r="AZ135" s="593"/>
      <c r="BA135" s="593"/>
      <c r="BB135" s="593"/>
      <c r="BC135" s="593"/>
      <c r="BD135" s="593"/>
      <c r="BE135" s="593"/>
      <c r="BF135" s="593"/>
      <c r="BG135" s="593"/>
      <c r="BH135" s="593"/>
      <c r="BI135" s="593"/>
      <c r="BJ135" s="593"/>
      <c r="BK135" s="593"/>
      <c r="BL135" s="593"/>
      <c r="BM135" s="593"/>
      <c r="BN135" s="593"/>
      <c r="BO135" s="593"/>
    </row>
    <row r="136" spans="2:67" ht="15.75" x14ac:dyDescent="0.25">
      <c r="B136" s="593"/>
      <c r="C136" s="593"/>
      <c r="D136" s="593"/>
      <c r="E136" s="593"/>
      <c r="F136" s="593"/>
      <c r="G136" s="593"/>
      <c r="H136" s="593"/>
      <c r="I136" s="593"/>
      <c r="J136" s="593"/>
      <c r="K136" s="593"/>
      <c r="L136" s="593"/>
      <c r="M136" s="593"/>
      <c r="N136" s="593"/>
      <c r="O136" s="593"/>
      <c r="P136" s="593"/>
      <c r="Q136" s="593"/>
      <c r="R136" s="593"/>
      <c r="S136" s="593"/>
      <c r="T136" s="593"/>
      <c r="U136" s="593"/>
      <c r="V136" s="593"/>
      <c r="W136" s="593"/>
      <c r="X136" s="593"/>
      <c r="Y136" s="593"/>
      <c r="Z136" s="593"/>
      <c r="AA136" s="593"/>
      <c r="AB136" s="593"/>
      <c r="AC136" s="593"/>
      <c r="AD136" s="593"/>
      <c r="AE136" s="593"/>
      <c r="AF136" s="593"/>
      <c r="AG136" s="593"/>
      <c r="AH136" s="593"/>
      <c r="AI136" s="593"/>
      <c r="AJ136" s="593"/>
      <c r="AK136" s="593"/>
      <c r="AL136" s="593"/>
      <c r="AM136" s="593"/>
      <c r="AN136" s="593"/>
      <c r="AO136" s="593"/>
      <c r="AP136" s="593"/>
      <c r="AQ136" s="593"/>
      <c r="AR136" s="593"/>
      <c r="AS136" s="593"/>
      <c r="AT136" s="593"/>
      <c r="AU136" s="593"/>
      <c r="AV136" s="593"/>
      <c r="AW136" s="593"/>
      <c r="AX136" s="593"/>
      <c r="AY136" s="593"/>
      <c r="AZ136" s="593"/>
      <c r="BA136" s="593"/>
      <c r="BB136" s="593"/>
      <c r="BC136" s="593"/>
      <c r="BD136" s="593"/>
      <c r="BE136" s="593"/>
      <c r="BF136" s="593"/>
      <c r="BG136" s="593"/>
      <c r="BH136" s="593"/>
      <c r="BI136" s="593"/>
      <c r="BJ136" s="593"/>
      <c r="BK136" s="593"/>
      <c r="BL136" s="593"/>
      <c r="BM136" s="593"/>
      <c r="BN136" s="593"/>
      <c r="BO136" s="593"/>
    </row>
    <row r="137" spans="2:67" ht="15.75" x14ac:dyDescent="0.25">
      <c r="B137" s="593"/>
      <c r="C137" s="593"/>
      <c r="D137" s="593"/>
      <c r="E137" s="593"/>
      <c r="F137" s="593"/>
      <c r="G137" s="593"/>
      <c r="H137" s="593"/>
      <c r="I137" s="593"/>
      <c r="J137" s="593"/>
      <c r="K137" s="593"/>
      <c r="L137" s="593"/>
      <c r="M137" s="593"/>
      <c r="N137" s="593"/>
      <c r="O137" s="593"/>
      <c r="P137" s="593"/>
      <c r="Q137" s="593"/>
      <c r="R137" s="593"/>
      <c r="S137" s="593"/>
      <c r="T137" s="593"/>
      <c r="U137" s="593"/>
      <c r="V137" s="593"/>
      <c r="W137" s="593"/>
      <c r="X137" s="593"/>
      <c r="Y137" s="593"/>
      <c r="Z137" s="593"/>
      <c r="AA137" s="593"/>
      <c r="AB137" s="593"/>
      <c r="AC137" s="593"/>
      <c r="AD137" s="593"/>
      <c r="AE137" s="593"/>
      <c r="AF137" s="593"/>
      <c r="AG137" s="593"/>
      <c r="AH137" s="593"/>
      <c r="AI137" s="593"/>
      <c r="AJ137" s="593"/>
      <c r="AK137" s="593"/>
      <c r="AL137" s="593"/>
      <c r="AM137" s="593"/>
      <c r="AN137" s="593"/>
      <c r="AO137" s="593"/>
      <c r="AP137" s="593"/>
      <c r="AQ137" s="593"/>
      <c r="AR137" s="593"/>
      <c r="AS137" s="593"/>
      <c r="AT137" s="593"/>
      <c r="AU137" s="593"/>
      <c r="AV137" s="593"/>
      <c r="AW137" s="593"/>
      <c r="AX137" s="593"/>
      <c r="AY137" s="593"/>
      <c r="AZ137" s="593"/>
      <c r="BA137" s="593"/>
      <c r="BB137" s="593"/>
      <c r="BC137" s="593"/>
      <c r="BD137" s="593"/>
      <c r="BE137" s="593"/>
      <c r="BF137" s="593"/>
      <c r="BG137" s="593"/>
      <c r="BH137" s="593"/>
      <c r="BI137" s="593"/>
      <c r="BJ137" s="593"/>
      <c r="BK137" s="593"/>
      <c r="BL137" s="593"/>
      <c r="BM137" s="593"/>
      <c r="BN137" s="593"/>
      <c r="BO137" s="593"/>
    </row>
    <row r="138" spans="2:67" ht="15.75" x14ac:dyDescent="0.25">
      <c r="B138" s="593"/>
      <c r="C138" s="593"/>
      <c r="D138" s="593"/>
      <c r="E138" s="593"/>
      <c r="F138" s="593"/>
      <c r="G138" s="593"/>
      <c r="H138" s="593"/>
      <c r="I138" s="593"/>
      <c r="J138" s="593"/>
      <c r="K138" s="593"/>
      <c r="L138" s="593"/>
      <c r="M138" s="593"/>
      <c r="N138" s="593"/>
      <c r="O138" s="593"/>
      <c r="P138" s="593"/>
      <c r="Q138" s="593"/>
      <c r="R138" s="593"/>
      <c r="S138" s="593"/>
      <c r="T138" s="593"/>
      <c r="U138" s="593"/>
      <c r="V138" s="593"/>
      <c r="W138" s="593"/>
      <c r="X138" s="593"/>
      <c r="Y138" s="593"/>
      <c r="Z138" s="593"/>
      <c r="AA138" s="593"/>
      <c r="AB138" s="593"/>
      <c r="AC138" s="593"/>
      <c r="AD138" s="593"/>
      <c r="AE138" s="593"/>
      <c r="AF138" s="593"/>
      <c r="AG138" s="593"/>
      <c r="AH138" s="593"/>
      <c r="AI138" s="593"/>
      <c r="AJ138" s="593"/>
      <c r="AK138" s="593"/>
      <c r="AL138" s="593"/>
      <c r="AM138" s="593"/>
      <c r="AN138" s="593"/>
      <c r="AO138" s="593"/>
      <c r="AP138" s="593"/>
      <c r="AQ138" s="593"/>
      <c r="AR138" s="593"/>
      <c r="AS138" s="593"/>
      <c r="AT138" s="593"/>
      <c r="AU138" s="593"/>
      <c r="AV138" s="593"/>
      <c r="AW138" s="593"/>
      <c r="AX138" s="593"/>
      <c r="AY138" s="593"/>
      <c r="AZ138" s="593"/>
      <c r="BA138" s="593"/>
      <c r="BB138" s="593"/>
      <c r="BC138" s="593"/>
      <c r="BD138" s="593"/>
      <c r="BE138" s="593"/>
      <c r="BF138" s="593"/>
      <c r="BG138" s="593"/>
      <c r="BH138" s="593"/>
      <c r="BI138" s="593"/>
      <c r="BJ138" s="593"/>
      <c r="BK138" s="593"/>
      <c r="BL138" s="593"/>
      <c r="BM138" s="593"/>
      <c r="BN138" s="593"/>
      <c r="BO138" s="593"/>
    </row>
    <row r="139" spans="2:67" ht="15.75" x14ac:dyDescent="0.25">
      <c r="B139" s="593"/>
      <c r="C139" s="593"/>
      <c r="D139" s="593"/>
      <c r="E139" s="593"/>
      <c r="F139" s="593"/>
      <c r="G139" s="593"/>
      <c r="H139" s="593"/>
      <c r="I139" s="593"/>
      <c r="J139" s="593"/>
      <c r="K139" s="593"/>
      <c r="L139" s="593"/>
      <c r="M139" s="593"/>
      <c r="N139" s="593"/>
      <c r="O139" s="593"/>
      <c r="P139" s="593"/>
      <c r="Q139" s="593"/>
      <c r="R139" s="593"/>
      <c r="S139" s="593"/>
      <c r="T139" s="593"/>
      <c r="U139" s="593"/>
      <c r="V139" s="593"/>
      <c r="W139" s="593"/>
      <c r="X139" s="593"/>
      <c r="Y139" s="593"/>
      <c r="Z139" s="593"/>
      <c r="AA139" s="593"/>
      <c r="AB139" s="593"/>
      <c r="AC139" s="593"/>
      <c r="AD139" s="593"/>
      <c r="AE139" s="593"/>
      <c r="AF139" s="593"/>
      <c r="AG139" s="593"/>
      <c r="AH139" s="593"/>
      <c r="AI139" s="593"/>
      <c r="AJ139" s="593"/>
      <c r="AK139" s="593"/>
      <c r="AL139" s="593"/>
      <c r="AM139" s="593"/>
      <c r="AN139" s="593"/>
      <c r="AO139" s="593"/>
      <c r="AP139" s="593"/>
      <c r="AQ139" s="593"/>
      <c r="AR139" s="593"/>
      <c r="AS139" s="593"/>
      <c r="AT139" s="593"/>
      <c r="AU139" s="593"/>
      <c r="AV139" s="593"/>
      <c r="AW139" s="593"/>
      <c r="AX139" s="593"/>
      <c r="AY139" s="593"/>
      <c r="AZ139" s="593"/>
      <c r="BA139" s="593"/>
      <c r="BB139" s="593"/>
      <c r="BC139" s="593"/>
      <c r="BD139" s="593"/>
      <c r="BE139" s="593"/>
      <c r="BF139" s="593"/>
      <c r="BG139" s="593"/>
      <c r="BH139" s="593"/>
      <c r="BI139" s="593"/>
      <c r="BJ139" s="593"/>
      <c r="BK139" s="593"/>
      <c r="BL139" s="593"/>
      <c r="BM139" s="593"/>
      <c r="BN139" s="593"/>
      <c r="BO139" s="593"/>
    </row>
    <row r="140" spans="2:67" ht="15.75" x14ac:dyDescent="0.25">
      <c r="B140" s="593"/>
      <c r="C140" s="593"/>
      <c r="D140" s="593"/>
      <c r="E140" s="593"/>
      <c r="F140" s="593"/>
      <c r="G140" s="593"/>
      <c r="H140" s="593"/>
      <c r="I140" s="593"/>
      <c r="J140" s="593"/>
      <c r="K140" s="593"/>
      <c r="L140" s="593"/>
      <c r="M140" s="593"/>
      <c r="N140" s="593"/>
      <c r="O140" s="593"/>
      <c r="P140" s="593"/>
      <c r="Q140" s="593"/>
      <c r="R140" s="593"/>
      <c r="S140" s="593"/>
      <c r="T140" s="593"/>
      <c r="U140" s="593"/>
      <c r="V140" s="593"/>
      <c r="W140" s="593"/>
      <c r="X140" s="593"/>
      <c r="Y140" s="593"/>
      <c r="Z140" s="593"/>
      <c r="AA140" s="593"/>
      <c r="AB140" s="593"/>
      <c r="AC140" s="593"/>
      <c r="AD140" s="593"/>
      <c r="AE140" s="593"/>
      <c r="AF140" s="593"/>
      <c r="AG140" s="593"/>
      <c r="AH140" s="593"/>
      <c r="AI140" s="593"/>
      <c r="AJ140" s="593"/>
      <c r="AK140" s="593"/>
      <c r="AL140" s="593"/>
      <c r="AM140" s="593"/>
      <c r="AN140" s="593"/>
      <c r="AO140" s="593"/>
      <c r="AP140" s="593"/>
      <c r="AQ140" s="593"/>
      <c r="AR140" s="593"/>
      <c r="AS140" s="593"/>
      <c r="AT140" s="593"/>
      <c r="AU140" s="593"/>
      <c r="AV140" s="593"/>
      <c r="AW140" s="593"/>
      <c r="AX140" s="593"/>
      <c r="AY140" s="593"/>
      <c r="AZ140" s="593"/>
      <c r="BA140" s="593"/>
      <c r="BB140" s="593"/>
      <c r="BC140" s="593"/>
      <c r="BD140" s="593"/>
      <c r="BE140" s="593"/>
      <c r="BF140" s="593"/>
      <c r="BG140" s="593"/>
      <c r="BH140" s="593"/>
      <c r="BI140" s="593"/>
      <c r="BJ140" s="593"/>
      <c r="BK140" s="593"/>
      <c r="BL140" s="593"/>
      <c r="BM140" s="593"/>
      <c r="BN140" s="593"/>
      <c r="BO140" s="593"/>
    </row>
    <row r="141" spans="2:67" ht="15.75" x14ac:dyDescent="0.25">
      <c r="B141" s="593"/>
      <c r="C141" s="593"/>
      <c r="D141" s="593"/>
      <c r="E141" s="593"/>
      <c r="F141" s="593"/>
      <c r="G141" s="593"/>
      <c r="H141" s="593"/>
      <c r="I141" s="593"/>
      <c r="J141" s="593"/>
      <c r="K141" s="593"/>
      <c r="L141" s="593"/>
      <c r="M141" s="593"/>
      <c r="N141" s="593"/>
      <c r="O141" s="593"/>
      <c r="P141" s="593"/>
      <c r="Q141" s="593"/>
      <c r="R141" s="593"/>
      <c r="S141" s="593"/>
      <c r="T141" s="593"/>
      <c r="U141" s="593"/>
      <c r="V141" s="593"/>
      <c r="W141" s="593"/>
      <c r="X141" s="593"/>
      <c r="Y141" s="593"/>
      <c r="Z141" s="593"/>
      <c r="AA141" s="593"/>
      <c r="AB141" s="593"/>
      <c r="AC141" s="593"/>
      <c r="AD141" s="593"/>
      <c r="AE141" s="593"/>
      <c r="AF141" s="593"/>
      <c r="AG141" s="593"/>
      <c r="AH141" s="593"/>
      <c r="AI141" s="593"/>
      <c r="AJ141" s="593"/>
      <c r="AK141" s="593"/>
      <c r="AL141" s="593"/>
      <c r="AM141" s="593"/>
      <c r="AN141" s="593"/>
      <c r="AO141" s="593"/>
      <c r="AP141" s="593"/>
      <c r="AQ141" s="593"/>
      <c r="AR141" s="593"/>
      <c r="AS141" s="593"/>
      <c r="AT141" s="593"/>
      <c r="AU141" s="593"/>
      <c r="AV141" s="593"/>
      <c r="AW141" s="593"/>
      <c r="AX141" s="593"/>
      <c r="AY141" s="593"/>
      <c r="AZ141" s="593"/>
      <c r="BA141" s="593"/>
      <c r="BB141" s="593"/>
      <c r="BC141" s="593"/>
      <c r="BD141" s="593"/>
      <c r="BE141" s="593"/>
      <c r="BF141" s="593"/>
      <c r="BG141" s="593"/>
      <c r="BH141" s="593"/>
      <c r="BI141" s="593"/>
      <c r="BJ141" s="593"/>
      <c r="BK141" s="593"/>
      <c r="BL141" s="593"/>
      <c r="BM141" s="593"/>
      <c r="BN141" s="593"/>
      <c r="BO141" s="593"/>
    </row>
    <row r="142" spans="2:67" ht="15.75" x14ac:dyDescent="0.25">
      <c r="B142" s="593"/>
      <c r="C142" s="593"/>
      <c r="D142" s="593"/>
      <c r="E142" s="593"/>
      <c r="F142" s="593"/>
      <c r="G142" s="593"/>
      <c r="H142" s="593"/>
      <c r="I142" s="593"/>
      <c r="J142" s="593"/>
      <c r="K142" s="593"/>
      <c r="L142" s="593"/>
      <c r="M142" s="593"/>
      <c r="N142" s="593"/>
      <c r="O142" s="593"/>
      <c r="P142" s="593"/>
      <c r="Q142" s="593"/>
      <c r="R142" s="593"/>
      <c r="S142" s="593"/>
      <c r="T142" s="593"/>
      <c r="U142" s="593"/>
      <c r="V142" s="593"/>
      <c r="W142" s="593"/>
      <c r="X142" s="593"/>
      <c r="Y142" s="593"/>
      <c r="Z142" s="593"/>
      <c r="AA142" s="593"/>
      <c r="AB142" s="593"/>
      <c r="AC142" s="593"/>
      <c r="AD142" s="593"/>
      <c r="AE142" s="593"/>
      <c r="AF142" s="593"/>
      <c r="AG142" s="593"/>
      <c r="AH142" s="593"/>
      <c r="AI142" s="593"/>
      <c r="AJ142" s="593"/>
      <c r="AK142" s="593"/>
      <c r="AL142" s="593"/>
      <c r="AM142" s="593"/>
      <c r="AN142" s="593"/>
      <c r="AO142" s="593"/>
      <c r="AP142" s="593"/>
      <c r="AQ142" s="593"/>
      <c r="AR142" s="593"/>
      <c r="AS142" s="593"/>
      <c r="AT142" s="593"/>
      <c r="AU142" s="593"/>
      <c r="AV142" s="593"/>
      <c r="AW142" s="593"/>
      <c r="AX142" s="593"/>
      <c r="AY142" s="593"/>
      <c r="AZ142" s="593"/>
      <c r="BA142" s="593"/>
      <c r="BB142" s="593"/>
      <c r="BC142" s="593"/>
      <c r="BD142" s="593"/>
      <c r="BE142" s="593"/>
      <c r="BF142" s="593"/>
      <c r="BG142" s="593"/>
      <c r="BH142" s="593"/>
      <c r="BI142" s="593"/>
      <c r="BJ142" s="593"/>
      <c r="BK142" s="593"/>
      <c r="BL142" s="593"/>
      <c r="BM142" s="593"/>
      <c r="BN142" s="593"/>
      <c r="BO142" s="593"/>
    </row>
    <row r="143" spans="2:67" ht="15.75" x14ac:dyDescent="0.25">
      <c r="B143" s="593"/>
      <c r="C143" s="593"/>
      <c r="D143" s="593"/>
      <c r="E143" s="593"/>
      <c r="F143" s="593"/>
      <c r="G143" s="593"/>
      <c r="H143" s="593"/>
      <c r="I143" s="593"/>
      <c r="J143" s="593"/>
      <c r="K143" s="593"/>
      <c r="L143" s="593"/>
      <c r="M143" s="593"/>
      <c r="N143" s="593"/>
      <c r="O143" s="593"/>
      <c r="P143" s="593"/>
      <c r="Q143" s="593"/>
      <c r="R143" s="593"/>
      <c r="S143" s="593"/>
      <c r="T143" s="593"/>
      <c r="U143" s="593"/>
      <c r="V143" s="593"/>
      <c r="W143" s="593"/>
      <c r="X143" s="593"/>
      <c r="Y143" s="593"/>
      <c r="Z143" s="593"/>
      <c r="AA143" s="593"/>
      <c r="AB143" s="593"/>
      <c r="AC143" s="593"/>
      <c r="AD143" s="593"/>
      <c r="AE143" s="593"/>
      <c r="AF143" s="593"/>
      <c r="AG143" s="593"/>
      <c r="AH143" s="593"/>
      <c r="AI143" s="593"/>
      <c r="AJ143" s="593"/>
      <c r="AK143" s="593"/>
      <c r="AL143" s="593"/>
      <c r="AM143" s="593"/>
      <c r="AN143" s="593"/>
      <c r="AO143" s="593"/>
      <c r="AP143" s="593"/>
      <c r="AQ143" s="593"/>
      <c r="AR143" s="593"/>
      <c r="AS143" s="593"/>
      <c r="AT143" s="593"/>
      <c r="AU143" s="593"/>
      <c r="AV143" s="593"/>
      <c r="AW143" s="593"/>
      <c r="AX143" s="593"/>
      <c r="AY143" s="593"/>
      <c r="AZ143" s="593"/>
      <c r="BA143" s="593"/>
      <c r="BB143" s="593"/>
      <c r="BC143" s="593"/>
      <c r="BD143" s="593"/>
      <c r="BE143" s="593"/>
      <c r="BF143" s="593"/>
      <c r="BG143" s="593"/>
      <c r="BH143" s="593"/>
      <c r="BI143" s="593"/>
      <c r="BJ143" s="593"/>
      <c r="BK143" s="593"/>
      <c r="BL143" s="593"/>
      <c r="BM143" s="593"/>
      <c r="BN143" s="593"/>
      <c r="BO143" s="593"/>
    </row>
    <row r="144" spans="2:67" ht="15.75" x14ac:dyDescent="0.25">
      <c r="B144" s="593"/>
      <c r="C144" s="593"/>
      <c r="D144" s="593"/>
      <c r="E144" s="593"/>
      <c r="F144" s="593"/>
      <c r="G144" s="593"/>
      <c r="H144" s="593"/>
      <c r="I144" s="593"/>
      <c r="J144" s="593"/>
      <c r="K144" s="593"/>
      <c r="L144" s="593"/>
      <c r="M144" s="593"/>
      <c r="N144" s="593"/>
      <c r="O144" s="593"/>
      <c r="P144" s="593"/>
      <c r="Q144" s="593"/>
      <c r="R144" s="593"/>
      <c r="S144" s="593"/>
      <c r="T144" s="593"/>
      <c r="U144" s="593"/>
      <c r="V144" s="593"/>
      <c r="W144" s="593"/>
      <c r="X144" s="593"/>
      <c r="Y144" s="593"/>
      <c r="Z144" s="593"/>
      <c r="AA144" s="593"/>
      <c r="AB144" s="593"/>
      <c r="AC144" s="593"/>
      <c r="AD144" s="593"/>
      <c r="AE144" s="593"/>
      <c r="AF144" s="593"/>
      <c r="AG144" s="593"/>
      <c r="AH144" s="593"/>
      <c r="AI144" s="593"/>
      <c r="AJ144" s="593"/>
      <c r="AK144" s="593"/>
      <c r="AL144" s="593"/>
      <c r="AM144" s="593"/>
      <c r="AN144" s="593"/>
      <c r="AO144" s="593"/>
      <c r="AP144" s="593"/>
      <c r="AQ144" s="593"/>
      <c r="AR144" s="593"/>
      <c r="AS144" s="593"/>
      <c r="AT144" s="593"/>
      <c r="AU144" s="593"/>
      <c r="AV144" s="593"/>
      <c r="AW144" s="593"/>
      <c r="AX144" s="593"/>
      <c r="AY144" s="593"/>
      <c r="AZ144" s="593"/>
      <c r="BA144" s="593"/>
      <c r="BB144" s="593"/>
      <c r="BC144" s="593"/>
      <c r="BD144" s="593"/>
      <c r="BE144" s="593"/>
      <c r="BF144" s="593"/>
      <c r="BG144" s="593"/>
      <c r="BH144" s="593"/>
      <c r="BI144" s="593"/>
      <c r="BJ144" s="593"/>
      <c r="BK144" s="593"/>
      <c r="BL144" s="593"/>
      <c r="BM144" s="593"/>
      <c r="BN144" s="593"/>
      <c r="BO144" s="593"/>
    </row>
    <row r="145" spans="2:67" ht="15.75" x14ac:dyDescent="0.25">
      <c r="B145" s="593"/>
      <c r="C145" s="593"/>
      <c r="D145" s="593"/>
      <c r="E145" s="593"/>
      <c r="F145" s="593"/>
      <c r="G145" s="593"/>
      <c r="H145" s="593"/>
      <c r="I145" s="593"/>
      <c r="J145" s="593"/>
      <c r="K145" s="593"/>
      <c r="L145" s="593"/>
      <c r="M145" s="593"/>
      <c r="N145" s="593"/>
      <c r="O145" s="593"/>
      <c r="P145" s="593"/>
      <c r="Q145" s="593"/>
      <c r="R145" s="593"/>
      <c r="S145" s="593"/>
      <c r="T145" s="593"/>
      <c r="U145" s="593"/>
      <c r="V145" s="593"/>
      <c r="W145" s="593"/>
      <c r="X145" s="593"/>
      <c r="Y145" s="593"/>
      <c r="Z145" s="593"/>
      <c r="AA145" s="593"/>
      <c r="AB145" s="593"/>
      <c r="AC145" s="593"/>
      <c r="AD145" s="593"/>
      <c r="AE145" s="593"/>
      <c r="AF145" s="593"/>
      <c r="AG145" s="593"/>
      <c r="AH145" s="593"/>
      <c r="AI145" s="593"/>
      <c r="AJ145" s="593"/>
      <c r="AK145" s="593"/>
      <c r="AL145" s="593"/>
      <c r="AM145" s="593"/>
      <c r="AN145" s="593"/>
      <c r="AO145" s="593"/>
      <c r="AP145" s="593"/>
      <c r="AQ145" s="593"/>
      <c r="AR145" s="593"/>
      <c r="AS145" s="593"/>
      <c r="AT145" s="593"/>
      <c r="AU145" s="593"/>
      <c r="AV145" s="593"/>
      <c r="AW145" s="593"/>
      <c r="AX145" s="593"/>
      <c r="AY145" s="593"/>
      <c r="AZ145" s="593"/>
      <c r="BA145" s="593"/>
      <c r="BB145" s="593"/>
      <c r="BC145" s="593"/>
      <c r="BD145" s="593"/>
      <c r="BE145" s="593"/>
      <c r="BF145" s="593"/>
      <c r="BG145" s="593"/>
      <c r="BH145" s="593"/>
      <c r="BI145" s="593"/>
      <c r="BJ145" s="593"/>
      <c r="BK145" s="593"/>
      <c r="BL145" s="593"/>
      <c r="BM145" s="593"/>
      <c r="BN145" s="593"/>
      <c r="BO145" s="593"/>
    </row>
    <row r="146" spans="2:67" ht="15.75" x14ac:dyDescent="0.25">
      <c r="B146" s="593"/>
      <c r="C146" s="593"/>
      <c r="D146" s="593"/>
      <c r="E146" s="593"/>
      <c r="F146" s="593"/>
      <c r="G146" s="593"/>
      <c r="H146" s="593"/>
      <c r="I146" s="593"/>
      <c r="J146" s="593"/>
      <c r="K146" s="593"/>
      <c r="L146" s="593"/>
      <c r="M146" s="593"/>
      <c r="N146" s="593"/>
      <c r="O146" s="593"/>
      <c r="P146" s="593"/>
      <c r="Q146" s="593"/>
      <c r="R146" s="593"/>
      <c r="S146" s="593"/>
      <c r="T146" s="593"/>
      <c r="U146" s="593"/>
      <c r="V146" s="593"/>
      <c r="W146" s="593"/>
      <c r="X146" s="593"/>
      <c r="Y146" s="593"/>
      <c r="Z146" s="593"/>
      <c r="AA146" s="593"/>
      <c r="AB146" s="593"/>
      <c r="AC146" s="593"/>
      <c r="AD146" s="593"/>
      <c r="AE146" s="593"/>
      <c r="AF146" s="593"/>
      <c r="AG146" s="593"/>
      <c r="AH146" s="593"/>
      <c r="AI146" s="593"/>
      <c r="AJ146" s="593"/>
      <c r="AK146" s="593"/>
      <c r="AL146" s="593"/>
      <c r="AM146" s="593"/>
      <c r="AN146" s="593"/>
      <c r="AO146" s="593"/>
      <c r="AP146" s="593"/>
      <c r="AQ146" s="593"/>
      <c r="AR146" s="593"/>
      <c r="AS146" s="593"/>
      <c r="AT146" s="593"/>
      <c r="AU146" s="593"/>
      <c r="AV146" s="593"/>
      <c r="AW146" s="593"/>
      <c r="AX146" s="593"/>
      <c r="AY146" s="593"/>
      <c r="AZ146" s="593"/>
      <c r="BA146" s="593"/>
      <c r="BB146" s="593"/>
      <c r="BC146" s="593"/>
      <c r="BD146" s="593"/>
      <c r="BE146" s="593"/>
      <c r="BF146" s="593"/>
      <c r="BG146" s="593"/>
      <c r="BH146" s="593"/>
      <c r="BI146" s="593"/>
      <c r="BJ146" s="593"/>
      <c r="BK146" s="593"/>
      <c r="BL146" s="593"/>
      <c r="BM146" s="593"/>
      <c r="BN146" s="593"/>
      <c r="BO146" s="593"/>
    </row>
    <row r="147" spans="2:67" ht="15.75" x14ac:dyDescent="0.25">
      <c r="B147" s="593"/>
      <c r="C147" s="593"/>
      <c r="D147" s="593"/>
      <c r="E147" s="593"/>
      <c r="F147" s="593"/>
      <c r="G147" s="593"/>
      <c r="H147" s="593"/>
      <c r="I147" s="593"/>
      <c r="J147" s="593"/>
      <c r="K147" s="593"/>
      <c r="L147" s="593"/>
      <c r="M147" s="593"/>
      <c r="N147" s="593"/>
      <c r="O147" s="593"/>
      <c r="P147" s="593"/>
      <c r="Q147" s="593"/>
      <c r="R147" s="593"/>
      <c r="S147" s="593"/>
      <c r="T147" s="593"/>
      <c r="U147" s="593"/>
      <c r="V147" s="593"/>
      <c r="W147" s="593"/>
      <c r="X147" s="593"/>
      <c r="Y147" s="593"/>
      <c r="Z147" s="593"/>
      <c r="AA147" s="593"/>
      <c r="AB147" s="593"/>
      <c r="AC147" s="593"/>
      <c r="AD147" s="593"/>
      <c r="AE147" s="593"/>
      <c r="AF147" s="593"/>
      <c r="AG147" s="593"/>
      <c r="AH147" s="593"/>
      <c r="AI147" s="593"/>
      <c r="AJ147" s="593"/>
      <c r="AK147" s="593"/>
      <c r="AL147" s="593"/>
      <c r="AM147" s="593"/>
      <c r="AN147" s="593"/>
      <c r="AO147" s="593"/>
      <c r="AP147" s="593"/>
      <c r="AQ147" s="593"/>
      <c r="AR147" s="593"/>
      <c r="AS147" s="593"/>
      <c r="AT147" s="593"/>
      <c r="AU147" s="593"/>
      <c r="AV147" s="593"/>
      <c r="AW147" s="593"/>
      <c r="AX147" s="593"/>
      <c r="AY147" s="593"/>
      <c r="AZ147" s="593"/>
      <c r="BA147" s="593"/>
      <c r="BB147" s="593"/>
      <c r="BC147" s="593"/>
      <c r="BD147" s="593"/>
      <c r="BE147" s="593"/>
      <c r="BF147" s="593"/>
      <c r="BG147" s="593"/>
      <c r="BH147" s="593"/>
      <c r="BI147" s="593"/>
      <c r="BJ147" s="593"/>
      <c r="BK147" s="593"/>
      <c r="BL147" s="593"/>
      <c r="BM147" s="593"/>
      <c r="BN147" s="593"/>
      <c r="BO147" s="593"/>
    </row>
    <row r="148" spans="2:67" ht="15.75" x14ac:dyDescent="0.25">
      <c r="B148" s="593"/>
      <c r="C148" s="593"/>
      <c r="D148" s="593"/>
      <c r="E148" s="593"/>
      <c r="F148" s="593"/>
      <c r="G148" s="593"/>
      <c r="H148" s="593"/>
      <c r="I148" s="593"/>
      <c r="J148" s="593"/>
      <c r="K148" s="593"/>
      <c r="L148" s="593"/>
      <c r="M148" s="593"/>
      <c r="N148" s="593"/>
      <c r="O148" s="593"/>
      <c r="P148" s="593"/>
      <c r="Q148" s="593"/>
      <c r="R148" s="593"/>
      <c r="S148" s="593"/>
      <c r="T148" s="593"/>
      <c r="U148" s="593"/>
      <c r="V148" s="593"/>
      <c r="W148" s="593"/>
      <c r="X148" s="593"/>
      <c r="Y148" s="593"/>
      <c r="Z148" s="593"/>
      <c r="AA148" s="593"/>
      <c r="AB148" s="593"/>
      <c r="AC148" s="593"/>
      <c r="AD148" s="593"/>
      <c r="AE148" s="593"/>
      <c r="AF148" s="593"/>
      <c r="AG148" s="593"/>
      <c r="AH148" s="593"/>
      <c r="AI148" s="593"/>
      <c r="AJ148" s="593"/>
      <c r="AK148" s="593"/>
      <c r="AL148" s="593"/>
      <c r="AM148" s="593"/>
      <c r="AN148" s="593"/>
      <c r="AO148" s="593"/>
      <c r="AP148" s="593"/>
      <c r="AQ148" s="593"/>
      <c r="AR148" s="593"/>
      <c r="AS148" s="593"/>
      <c r="AT148" s="593"/>
      <c r="AU148" s="593"/>
      <c r="AV148" s="593"/>
      <c r="AW148" s="593"/>
      <c r="AX148" s="593"/>
      <c r="AY148" s="593"/>
      <c r="AZ148" s="593"/>
      <c r="BA148" s="593"/>
      <c r="BB148" s="593"/>
      <c r="BC148" s="593"/>
      <c r="BD148" s="593"/>
      <c r="BE148" s="593"/>
      <c r="BF148" s="593"/>
      <c r="BG148" s="593"/>
      <c r="BH148" s="593"/>
      <c r="BI148" s="593"/>
      <c r="BJ148" s="593"/>
      <c r="BK148" s="593"/>
      <c r="BL148" s="593"/>
      <c r="BM148" s="593"/>
      <c r="BN148" s="593"/>
      <c r="BO148" s="593"/>
    </row>
    <row r="149" spans="2:67" ht="15.75" x14ac:dyDescent="0.25">
      <c r="B149" s="593"/>
      <c r="C149" s="593"/>
      <c r="D149" s="593"/>
      <c r="E149" s="593"/>
      <c r="F149" s="593"/>
      <c r="G149" s="593"/>
      <c r="H149" s="593"/>
      <c r="I149" s="593"/>
      <c r="J149" s="593"/>
      <c r="K149" s="593"/>
      <c r="L149" s="593"/>
      <c r="M149" s="593"/>
      <c r="N149" s="593"/>
      <c r="O149" s="593"/>
      <c r="P149" s="593"/>
      <c r="Q149" s="593"/>
      <c r="R149" s="593"/>
      <c r="S149" s="593"/>
      <c r="T149" s="593"/>
      <c r="U149" s="593"/>
      <c r="V149" s="593"/>
      <c r="W149" s="593"/>
      <c r="X149" s="593"/>
      <c r="Y149" s="593"/>
      <c r="Z149" s="593"/>
      <c r="AA149" s="593"/>
      <c r="AB149" s="593"/>
      <c r="AC149" s="593"/>
      <c r="AD149" s="593"/>
      <c r="AE149" s="593"/>
      <c r="AF149" s="593"/>
      <c r="AG149" s="593"/>
      <c r="AH149" s="593"/>
      <c r="AI149" s="593"/>
      <c r="AJ149" s="593"/>
      <c r="AK149" s="593"/>
      <c r="AL149" s="593"/>
      <c r="AM149" s="593"/>
      <c r="AN149" s="593"/>
      <c r="AO149" s="593"/>
      <c r="AP149" s="593"/>
      <c r="AQ149" s="593"/>
      <c r="AR149" s="593"/>
      <c r="AS149" s="593"/>
      <c r="AT149" s="593"/>
      <c r="AU149" s="593"/>
      <c r="AV149" s="593"/>
      <c r="AW149" s="593"/>
      <c r="AX149" s="593"/>
      <c r="AY149" s="593"/>
      <c r="AZ149" s="593"/>
      <c r="BA149" s="593"/>
      <c r="BB149" s="593"/>
      <c r="BC149" s="593"/>
      <c r="BD149" s="593"/>
      <c r="BE149" s="593"/>
      <c r="BF149" s="593"/>
      <c r="BG149" s="593"/>
      <c r="BH149" s="593"/>
      <c r="BI149" s="593"/>
      <c r="BJ149" s="593"/>
      <c r="BK149" s="593"/>
      <c r="BL149" s="593"/>
      <c r="BM149" s="593"/>
      <c r="BN149" s="593"/>
      <c r="BO149" s="593"/>
    </row>
    <row r="150" spans="2:67" ht="15.75" x14ac:dyDescent="0.25">
      <c r="B150" s="593"/>
      <c r="C150" s="593"/>
      <c r="D150" s="593"/>
      <c r="E150" s="593"/>
      <c r="F150" s="593"/>
      <c r="G150" s="593"/>
      <c r="H150" s="593"/>
      <c r="I150" s="593"/>
      <c r="J150" s="593"/>
      <c r="K150" s="593"/>
      <c r="L150" s="593"/>
      <c r="M150" s="593"/>
      <c r="N150" s="593"/>
      <c r="O150" s="593"/>
      <c r="P150" s="593"/>
      <c r="Q150" s="593"/>
      <c r="R150" s="593"/>
      <c r="S150" s="593"/>
      <c r="T150" s="593"/>
      <c r="U150" s="593"/>
      <c r="V150" s="593"/>
      <c r="W150" s="593"/>
      <c r="X150" s="593"/>
      <c r="Y150" s="593"/>
      <c r="Z150" s="593"/>
      <c r="AA150" s="593"/>
      <c r="AB150" s="593"/>
      <c r="AC150" s="593"/>
      <c r="AD150" s="593"/>
      <c r="AE150" s="593"/>
      <c r="AF150" s="593"/>
      <c r="AG150" s="593"/>
      <c r="AH150" s="593"/>
      <c r="AI150" s="593"/>
      <c r="AJ150" s="593"/>
      <c r="AK150" s="593"/>
      <c r="AL150" s="593"/>
      <c r="AM150" s="593"/>
      <c r="AN150" s="593"/>
      <c r="AO150" s="593"/>
      <c r="AP150" s="593"/>
      <c r="AQ150" s="593"/>
      <c r="AR150" s="593"/>
      <c r="AS150" s="593"/>
      <c r="AT150" s="593"/>
      <c r="AU150" s="593"/>
      <c r="AV150" s="593"/>
      <c r="AW150" s="593"/>
      <c r="AX150" s="593"/>
      <c r="AY150" s="593"/>
      <c r="AZ150" s="593"/>
      <c r="BA150" s="593"/>
      <c r="BB150" s="593"/>
      <c r="BC150" s="593"/>
      <c r="BD150" s="593"/>
      <c r="BE150" s="593"/>
      <c r="BF150" s="593"/>
      <c r="BG150" s="593"/>
      <c r="BH150" s="593"/>
      <c r="BI150" s="593"/>
      <c r="BJ150" s="593"/>
      <c r="BK150" s="593"/>
      <c r="BL150" s="593"/>
      <c r="BM150" s="593"/>
      <c r="BN150" s="593"/>
      <c r="BO150" s="593"/>
    </row>
    <row r="151" spans="2:67" ht="15.75" x14ac:dyDescent="0.25">
      <c r="B151" s="593"/>
      <c r="C151" s="593"/>
      <c r="D151" s="593"/>
      <c r="E151" s="593"/>
      <c r="F151" s="593"/>
      <c r="G151" s="593"/>
      <c r="H151" s="593"/>
      <c r="I151" s="593"/>
      <c r="J151" s="593"/>
      <c r="K151" s="593"/>
      <c r="L151" s="593"/>
      <c r="M151" s="593"/>
      <c r="N151" s="593"/>
      <c r="O151" s="593"/>
      <c r="P151" s="593"/>
      <c r="Q151" s="593"/>
      <c r="R151" s="593"/>
      <c r="S151" s="593"/>
      <c r="T151" s="593"/>
      <c r="U151" s="593"/>
      <c r="V151" s="593"/>
      <c r="W151" s="593"/>
      <c r="X151" s="593"/>
      <c r="Y151" s="593"/>
      <c r="Z151" s="593"/>
      <c r="AA151" s="593"/>
      <c r="AB151" s="593"/>
      <c r="AC151" s="593"/>
      <c r="AD151" s="593"/>
      <c r="AE151" s="593"/>
      <c r="AF151" s="593"/>
      <c r="AG151" s="593"/>
      <c r="AH151" s="593"/>
      <c r="AI151" s="593"/>
      <c r="AJ151" s="593"/>
      <c r="AK151" s="593"/>
      <c r="AL151" s="593"/>
      <c r="AM151" s="593"/>
      <c r="AN151" s="593"/>
      <c r="AO151" s="593"/>
      <c r="AP151" s="593"/>
      <c r="AQ151" s="593"/>
      <c r="AR151" s="593"/>
      <c r="AS151" s="593"/>
      <c r="AT151" s="593"/>
      <c r="AU151" s="593"/>
      <c r="AV151" s="593"/>
      <c r="AW151" s="593"/>
      <c r="AX151" s="593"/>
      <c r="AY151" s="593"/>
      <c r="AZ151" s="593"/>
      <c r="BA151" s="593"/>
      <c r="BB151" s="593"/>
      <c r="BC151" s="593"/>
      <c r="BD151" s="593"/>
      <c r="BE151" s="593"/>
      <c r="BF151" s="593"/>
      <c r="BG151" s="593"/>
      <c r="BH151" s="593"/>
      <c r="BI151" s="593"/>
      <c r="BJ151" s="593"/>
      <c r="BK151" s="593"/>
      <c r="BL151" s="593"/>
      <c r="BM151" s="593"/>
      <c r="BN151" s="593"/>
      <c r="BO151" s="593"/>
    </row>
    <row r="152" spans="2:67" ht="15.75" x14ac:dyDescent="0.25">
      <c r="B152" s="593"/>
      <c r="C152" s="593"/>
      <c r="D152" s="593"/>
      <c r="E152" s="593"/>
      <c r="F152" s="593"/>
      <c r="G152" s="593"/>
      <c r="H152" s="593"/>
      <c r="I152" s="593"/>
      <c r="J152" s="593"/>
      <c r="K152" s="593"/>
      <c r="L152" s="593"/>
      <c r="M152" s="593"/>
      <c r="N152" s="593"/>
      <c r="O152" s="593"/>
      <c r="P152" s="593"/>
      <c r="Q152" s="593"/>
      <c r="R152" s="593"/>
      <c r="S152" s="593"/>
      <c r="T152" s="593"/>
      <c r="U152" s="593"/>
      <c r="V152" s="593"/>
      <c r="W152" s="593"/>
      <c r="X152" s="593"/>
      <c r="Y152" s="593"/>
      <c r="Z152" s="593"/>
      <c r="AA152" s="593"/>
      <c r="AB152" s="593"/>
      <c r="AC152" s="593"/>
      <c r="AD152" s="593"/>
      <c r="AE152" s="593"/>
      <c r="AF152" s="593"/>
      <c r="AG152" s="593"/>
      <c r="AH152" s="593"/>
      <c r="AI152" s="593"/>
      <c r="AJ152" s="593"/>
      <c r="AK152" s="593"/>
      <c r="AL152" s="593"/>
      <c r="AM152" s="593"/>
      <c r="AN152" s="593"/>
      <c r="AO152" s="593"/>
      <c r="AP152" s="593"/>
      <c r="AQ152" s="593"/>
      <c r="AR152" s="593"/>
      <c r="AS152" s="593"/>
      <c r="AT152" s="593"/>
      <c r="AU152" s="593"/>
      <c r="AV152" s="593"/>
      <c r="AW152" s="593"/>
      <c r="AX152" s="593"/>
      <c r="AY152" s="593"/>
      <c r="AZ152" s="593"/>
      <c r="BA152" s="593"/>
      <c r="BB152" s="593"/>
      <c r="BC152" s="593"/>
      <c r="BD152" s="593"/>
      <c r="BE152" s="593"/>
      <c r="BF152" s="593"/>
      <c r="BG152" s="593"/>
      <c r="BH152" s="593"/>
      <c r="BI152" s="593"/>
      <c r="BJ152" s="593"/>
      <c r="BK152" s="593"/>
      <c r="BL152" s="593"/>
      <c r="BM152" s="593"/>
      <c r="BN152" s="593"/>
      <c r="BO152" s="593"/>
    </row>
    <row r="153" spans="2:67" ht="15.75" x14ac:dyDescent="0.25">
      <c r="B153" s="593"/>
      <c r="C153" s="593"/>
      <c r="D153" s="593"/>
      <c r="E153" s="593"/>
      <c r="F153" s="593"/>
      <c r="G153" s="593"/>
      <c r="H153" s="593"/>
      <c r="I153" s="593"/>
      <c r="J153" s="593"/>
      <c r="K153" s="593"/>
      <c r="L153" s="593"/>
      <c r="M153" s="593"/>
      <c r="N153" s="593"/>
      <c r="O153" s="593"/>
      <c r="P153" s="593"/>
      <c r="Q153" s="593"/>
      <c r="R153" s="593"/>
      <c r="S153" s="593"/>
      <c r="T153" s="593"/>
      <c r="U153" s="593"/>
      <c r="V153" s="593"/>
      <c r="W153" s="593"/>
      <c r="X153" s="593"/>
      <c r="Y153" s="593"/>
      <c r="Z153" s="593"/>
      <c r="AA153" s="593"/>
      <c r="AB153" s="593"/>
      <c r="AC153" s="593"/>
      <c r="AD153" s="593"/>
      <c r="AE153" s="593"/>
      <c r="AF153" s="593"/>
      <c r="AG153" s="593"/>
      <c r="AH153" s="593"/>
      <c r="AI153" s="593"/>
      <c r="AJ153" s="593"/>
      <c r="AK153" s="593"/>
      <c r="AL153" s="593"/>
      <c r="AM153" s="593"/>
      <c r="AN153" s="593"/>
      <c r="AO153" s="593"/>
      <c r="AP153" s="593"/>
      <c r="AQ153" s="593"/>
      <c r="AR153" s="593"/>
      <c r="AS153" s="593"/>
      <c r="AT153" s="593"/>
      <c r="AU153" s="593"/>
      <c r="AV153" s="593"/>
      <c r="AW153" s="593"/>
      <c r="AX153" s="593"/>
      <c r="AY153" s="593"/>
      <c r="AZ153" s="593"/>
      <c r="BA153" s="593"/>
      <c r="BB153" s="593"/>
      <c r="BC153" s="593"/>
      <c r="BD153" s="593"/>
      <c r="BE153" s="593"/>
      <c r="BF153" s="593"/>
      <c r="BG153" s="593"/>
      <c r="BH153" s="593"/>
      <c r="BI153" s="593"/>
      <c r="BJ153" s="593"/>
      <c r="BK153" s="593"/>
      <c r="BL153" s="593"/>
      <c r="BM153" s="593"/>
      <c r="BN153" s="593"/>
      <c r="BO153" s="593"/>
    </row>
    <row r="154" spans="2:67" ht="15.75" x14ac:dyDescent="0.25">
      <c r="B154" s="593"/>
      <c r="C154" s="593"/>
      <c r="D154" s="593"/>
      <c r="E154" s="593"/>
      <c r="F154" s="593"/>
      <c r="G154" s="593"/>
      <c r="H154" s="593"/>
      <c r="I154" s="593"/>
      <c r="J154" s="593"/>
      <c r="K154" s="593"/>
      <c r="L154" s="593"/>
      <c r="M154" s="593"/>
      <c r="N154" s="593"/>
      <c r="O154" s="593"/>
      <c r="P154" s="593"/>
      <c r="Q154" s="593"/>
      <c r="R154" s="593"/>
      <c r="S154" s="593"/>
      <c r="T154" s="593"/>
      <c r="U154" s="593"/>
      <c r="V154" s="593"/>
      <c r="W154" s="593"/>
      <c r="X154" s="593"/>
      <c r="Y154" s="593"/>
      <c r="Z154" s="593"/>
      <c r="AA154" s="593"/>
      <c r="AB154" s="593"/>
      <c r="AC154" s="593"/>
      <c r="AD154" s="593"/>
      <c r="AE154" s="593"/>
      <c r="AF154" s="593"/>
      <c r="AG154" s="593"/>
      <c r="AH154" s="593"/>
      <c r="AI154" s="593"/>
      <c r="AJ154" s="593"/>
      <c r="AK154" s="593"/>
      <c r="AL154" s="593"/>
      <c r="AM154" s="593"/>
      <c r="AN154" s="593"/>
      <c r="AO154" s="593"/>
      <c r="AP154" s="593"/>
      <c r="AQ154" s="593"/>
      <c r="AR154" s="593"/>
      <c r="AS154" s="593"/>
      <c r="AT154" s="593"/>
      <c r="AU154" s="593"/>
      <c r="AV154" s="593"/>
      <c r="AW154" s="593"/>
      <c r="AX154" s="593"/>
      <c r="AY154" s="593"/>
      <c r="AZ154" s="593"/>
      <c r="BA154" s="593"/>
      <c r="BB154" s="593"/>
      <c r="BC154" s="593"/>
      <c r="BD154" s="593"/>
      <c r="BE154" s="593"/>
      <c r="BF154" s="593"/>
      <c r="BG154" s="593"/>
      <c r="BH154" s="593"/>
      <c r="BI154" s="593"/>
      <c r="BJ154" s="593"/>
      <c r="BK154" s="593"/>
      <c r="BL154" s="593"/>
      <c r="BM154" s="593"/>
      <c r="BN154" s="593"/>
      <c r="BO154" s="593"/>
    </row>
    <row r="155" spans="2:67" ht="15.75" x14ac:dyDescent="0.25">
      <c r="B155" s="593"/>
      <c r="C155" s="593"/>
      <c r="D155" s="593"/>
      <c r="E155" s="593"/>
      <c r="F155" s="593"/>
      <c r="G155" s="593"/>
      <c r="H155" s="593"/>
      <c r="I155" s="593"/>
      <c r="J155" s="593"/>
      <c r="K155" s="593"/>
      <c r="L155" s="593"/>
      <c r="M155" s="593"/>
      <c r="N155" s="593"/>
      <c r="O155" s="593"/>
      <c r="P155" s="593"/>
      <c r="Q155" s="593"/>
      <c r="R155" s="593"/>
      <c r="S155" s="593"/>
      <c r="T155" s="593"/>
      <c r="U155" s="593"/>
      <c r="V155" s="593"/>
      <c r="W155" s="593"/>
      <c r="X155" s="593"/>
      <c r="Y155" s="593"/>
      <c r="Z155" s="593"/>
      <c r="AA155" s="593"/>
      <c r="AB155" s="593"/>
      <c r="AC155" s="593"/>
      <c r="AD155" s="593"/>
      <c r="AE155" s="593"/>
      <c r="AF155" s="593"/>
      <c r="AG155" s="593"/>
      <c r="AH155" s="593"/>
      <c r="AI155" s="593"/>
      <c r="AJ155" s="593"/>
      <c r="AK155" s="593"/>
      <c r="AL155" s="593"/>
      <c r="AM155" s="593"/>
      <c r="AN155" s="593"/>
      <c r="AO155" s="593"/>
      <c r="AP155" s="593"/>
      <c r="AQ155" s="593"/>
      <c r="AR155" s="593"/>
      <c r="AS155" s="593"/>
      <c r="AT155" s="593"/>
      <c r="AU155" s="593"/>
      <c r="AV155" s="593"/>
      <c r="AW155" s="593"/>
      <c r="AX155" s="593"/>
      <c r="AY155" s="593"/>
      <c r="AZ155" s="593"/>
      <c r="BA155" s="593"/>
      <c r="BB155" s="593"/>
      <c r="BC155" s="593"/>
      <c r="BD155" s="593"/>
      <c r="BE155" s="593"/>
      <c r="BF155" s="593"/>
      <c r="BG155" s="593"/>
      <c r="BH155" s="593"/>
      <c r="BI155" s="593"/>
      <c r="BJ155" s="593"/>
      <c r="BK155" s="593"/>
      <c r="BL155" s="593"/>
      <c r="BM155" s="593"/>
      <c r="BN155" s="593"/>
      <c r="BO155" s="593"/>
    </row>
    <row r="156" spans="2:67" ht="15.75" x14ac:dyDescent="0.25">
      <c r="B156" s="593"/>
      <c r="C156" s="593"/>
      <c r="D156" s="593"/>
      <c r="E156" s="593"/>
      <c r="F156" s="593"/>
      <c r="G156" s="593"/>
      <c r="H156" s="593"/>
      <c r="I156" s="593"/>
      <c r="J156" s="593"/>
      <c r="K156" s="593"/>
      <c r="L156" s="593"/>
      <c r="M156" s="593"/>
      <c r="N156" s="593"/>
      <c r="O156" s="593"/>
      <c r="P156" s="593"/>
      <c r="Q156" s="593"/>
      <c r="R156" s="593"/>
      <c r="S156" s="593"/>
      <c r="T156" s="593"/>
      <c r="U156" s="593"/>
      <c r="V156" s="593"/>
      <c r="W156" s="593"/>
      <c r="X156" s="593"/>
      <c r="Y156" s="593"/>
      <c r="Z156" s="593"/>
      <c r="AA156" s="593"/>
      <c r="AB156" s="593"/>
      <c r="AC156" s="593"/>
      <c r="AD156" s="593"/>
      <c r="AE156" s="593"/>
      <c r="AF156" s="593"/>
      <c r="AG156" s="593"/>
      <c r="AH156" s="593"/>
      <c r="AI156" s="593"/>
      <c r="AJ156" s="593"/>
      <c r="AK156" s="593"/>
      <c r="AL156" s="593"/>
      <c r="AM156" s="593"/>
      <c r="AN156" s="593"/>
      <c r="AO156" s="593"/>
      <c r="AP156" s="593"/>
      <c r="AQ156" s="593"/>
      <c r="AR156" s="593"/>
      <c r="AS156" s="593"/>
      <c r="AT156" s="593"/>
      <c r="AU156" s="593"/>
      <c r="AV156" s="593"/>
      <c r="AW156" s="593"/>
      <c r="AX156" s="593"/>
      <c r="AY156" s="593"/>
      <c r="AZ156" s="593"/>
      <c r="BA156" s="593"/>
      <c r="BB156" s="593"/>
      <c r="BC156" s="593"/>
      <c r="BD156" s="593"/>
      <c r="BE156" s="593"/>
      <c r="BF156" s="593"/>
      <c r="BG156" s="593"/>
      <c r="BH156" s="593"/>
      <c r="BI156" s="593"/>
      <c r="BJ156" s="593"/>
      <c r="BK156" s="593"/>
      <c r="BL156" s="593"/>
      <c r="BM156" s="593"/>
      <c r="BN156" s="593"/>
      <c r="BO156" s="593"/>
    </row>
    <row r="157" spans="2:67" ht="15.75" x14ac:dyDescent="0.25">
      <c r="B157" s="593"/>
      <c r="C157" s="593"/>
      <c r="D157" s="593"/>
      <c r="E157" s="593"/>
      <c r="F157" s="593"/>
      <c r="G157" s="593"/>
      <c r="H157" s="593"/>
      <c r="I157" s="593"/>
      <c r="J157" s="593"/>
      <c r="K157" s="593"/>
      <c r="L157" s="593"/>
      <c r="M157" s="593"/>
      <c r="N157" s="593"/>
      <c r="O157" s="593"/>
      <c r="P157" s="593"/>
      <c r="Q157" s="593"/>
      <c r="R157" s="593"/>
      <c r="S157" s="593"/>
      <c r="T157" s="593"/>
      <c r="U157" s="593"/>
      <c r="V157" s="593"/>
      <c r="W157" s="593"/>
      <c r="X157" s="593"/>
      <c r="Y157" s="593"/>
      <c r="Z157" s="593"/>
      <c r="AA157" s="593"/>
      <c r="AB157" s="593"/>
      <c r="AC157" s="593"/>
      <c r="AD157" s="593"/>
      <c r="AE157" s="593"/>
      <c r="AF157" s="593"/>
      <c r="AG157" s="593"/>
      <c r="AH157" s="593"/>
      <c r="AI157" s="593"/>
      <c r="AJ157" s="593"/>
      <c r="AK157" s="593"/>
      <c r="AL157" s="593"/>
      <c r="AM157" s="593"/>
      <c r="AN157" s="593"/>
      <c r="AO157" s="593"/>
      <c r="AP157" s="593"/>
      <c r="AQ157" s="593"/>
      <c r="AR157" s="593"/>
      <c r="AS157" s="593"/>
      <c r="AT157" s="593"/>
      <c r="AU157" s="593"/>
      <c r="AV157" s="593"/>
      <c r="AW157" s="593"/>
      <c r="AX157" s="593"/>
      <c r="AY157" s="593"/>
      <c r="AZ157" s="593"/>
      <c r="BA157" s="593"/>
      <c r="BB157" s="593"/>
      <c r="BC157" s="593"/>
      <c r="BD157" s="593"/>
      <c r="BE157" s="593"/>
      <c r="BF157" s="593"/>
      <c r="BG157" s="593"/>
      <c r="BH157" s="593"/>
      <c r="BI157" s="593"/>
      <c r="BJ157" s="593"/>
      <c r="BK157" s="593"/>
      <c r="BL157" s="593"/>
      <c r="BM157" s="593"/>
      <c r="BN157" s="593"/>
      <c r="BO157" s="593"/>
    </row>
    <row r="158" spans="2:67" ht="15.75" x14ac:dyDescent="0.25">
      <c r="B158" s="593"/>
      <c r="C158" s="593"/>
      <c r="D158" s="593"/>
      <c r="E158" s="593"/>
      <c r="F158" s="593"/>
      <c r="G158" s="593"/>
      <c r="H158" s="593"/>
      <c r="I158" s="593"/>
      <c r="J158" s="593"/>
      <c r="K158" s="593"/>
      <c r="L158" s="593"/>
      <c r="M158" s="593"/>
      <c r="N158" s="593"/>
      <c r="O158" s="593"/>
      <c r="P158" s="593"/>
      <c r="Q158" s="593"/>
      <c r="R158" s="593"/>
      <c r="S158" s="593"/>
      <c r="T158" s="593"/>
      <c r="U158" s="593"/>
      <c r="V158" s="593"/>
      <c r="W158" s="593"/>
      <c r="X158" s="593"/>
      <c r="Y158" s="593"/>
      <c r="Z158" s="593"/>
      <c r="AA158" s="593"/>
      <c r="AB158" s="593"/>
      <c r="AC158" s="593"/>
      <c r="AD158" s="593"/>
      <c r="AE158" s="593"/>
      <c r="AF158" s="593"/>
      <c r="AG158" s="593"/>
      <c r="AH158" s="593"/>
      <c r="AI158" s="593"/>
      <c r="AJ158" s="593"/>
      <c r="AK158" s="593"/>
      <c r="AL158" s="593"/>
      <c r="AM158" s="593"/>
      <c r="AN158" s="593"/>
      <c r="AO158" s="593"/>
      <c r="AP158" s="593"/>
      <c r="AQ158" s="593"/>
      <c r="AR158" s="593"/>
      <c r="AS158" s="593"/>
      <c r="AT158" s="593"/>
      <c r="AU158" s="593"/>
      <c r="AV158" s="593"/>
      <c r="AW158" s="593"/>
      <c r="AX158" s="593"/>
      <c r="AY158" s="593"/>
      <c r="AZ158" s="593"/>
      <c r="BA158" s="593"/>
      <c r="BB158" s="593"/>
      <c r="BC158" s="593"/>
      <c r="BD158" s="593"/>
      <c r="BE158" s="593"/>
      <c r="BF158" s="593"/>
      <c r="BG158" s="593"/>
      <c r="BH158" s="593"/>
      <c r="BI158" s="593"/>
      <c r="BJ158" s="593"/>
      <c r="BK158" s="593"/>
      <c r="BL158" s="593"/>
      <c r="BM158" s="593"/>
      <c r="BN158" s="593"/>
      <c r="BO158" s="593"/>
    </row>
    <row r="159" spans="2:67" ht="15.75" x14ac:dyDescent="0.25">
      <c r="B159" s="593"/>
      <c r="C159" s="593"/>
      <c r="D159" s="593"/>
      <c r="E159" s="593"/>
      <c r="F159" s="593"/>
      <c r="G159" s="593"/>
      <c r="H159" s="593"/>
      <c r="I159" s="593"/>
      <c r="J159" s="593"/>
      <c r="K159" s="593"/>
      <c r="L159" s="593"/>
      <c r="M159" s="593"/>
      <c r="N159" s="593"/>
      <c r="O159" s="593"/>
      <c r="P159" s="593"/>
      <c r="Q159" s="593"/>
      <c r="R159" s="593"/>
      <c r="S159" s="593"/>
      <c r="T159" s="593"/>
      <c r="U159" s="593"/>
      <c r="V159" s="593"/>
      <c r="W159" s="593"/>
      <c r="X159" s="593"/>
      <c r="Y159" s="593"/>
      <c r="Z159" s="593"/>
      <c r="AA159" s="593"/>
      <c r="AB159" s="593"/>
      <c r="AC159" s="593"/>
      <c r="AD159" s="593"/>
      <c r="AE159" s="593"/>
      <c r="AF159" s="593"/>
      <c r="AG159" s="593"/>
      <c r="AH159" s="593"/>
      <c r="AI159" s="593"/>
      <c r="AJ159" s="593"/>
      <c r="AK159" s="593"/>
      <c r="AL159" s="593"/>
      <c r="AM159" s="593"/>
      <c r="AN159" s="593"/>
      <c r="AO159" s="593"/>
      <c r="AP159" s="593"/>
      <c r="AQ159" s="593"/>
      <c r="AR159" s="593"/>
      <c r="AS159" s="593"/>
      <c r="AT159" s="593"/>
      <c r="AU159" s="593"/>
      <c r="AV159" s="593"/>
      <c r="AW159" s="593"/>
      <c r="AX159" s="593"/>
      <c r="AY159" s="593"/>
      <c r="AZ159" s="593"/>
      <c r="BA159" s="593"/>
      <c r="BB159" s="593"/>
      <c r="BC159" s="593"/>
      <c r="BD159" s="593"/>
      <c r="BE159" s="593"/>
      <c r="BF159" s="593"/>
      <c r="BG159" s="593"/>
      <c r="BH159" s="593"/>
      <c r="BI159" s="593"/>
      <c r="BJ159" s="593"/>
      <c r="BK159" s="593"/>
      <c r="BL159" s="593"/>
      <c r="BM159" s="593"/>
      <c r="BN159" s="593"/>
      <c r="BO159" s="593"/>
    </row>
    <row r="160" spans="2:67" ht="15.75" x14ac:dyDescent="0.25">
      <c r="B160" s="593"/>
      <c r="C160" s="593"/>
      <c r="D160" s="593"/>
      <c r="E160" s="593"/>
      <c r="F160" s="593"/>
      <c r="G160" s="593"/>
      <c r="H160" s="593"/>
      <c r="I160" s="593"/>
      <c r="J160" s="593"/>
      <c r="K160" s="593"/>
      <c r="L160" s="593"/>
      <c r="M160" s="593"/>
      <c r="N160" s="593"/>
      <c r="O160" s="593"/>
      <c r="P160" s="593"/>
      <c r="Q160" s="593"/>
      <c r="R160" s="593"/>
      <c r="S160" s="593"/>
      <c r="T160" s="593"/>
      <c r="U160" s="593"/>
      <c r="V160" s="593"/>
      <c r="W160" s="593"/>
      <c r="X160" s="593"/>
      <c r="Y160" s="593"/>
      <c r="Z160" s="593"/>
      <c r="AA160" s="593"/>
      <c r="AB160" s="593"/>
      <c r="AC160" s="593"/>
      <c r="AD160" s="593"/>
      <c r="AE160" s="593"/>
      <c r="AF160" s="593"/>
      <c r="AG160" s="593"/>
      <c r="AH160" s="593"/>
      <c r="AI160" s="593"/>
      <c r="AJ160" s="593"/>
      <c r="AK160" s="593"/>
      <c r="AL160" s="593"/>
      <c r="AM160" s="593"/>
      <c r="AN160" s="593"/>
      <c r="AO160" s="593"/>
      <c r="AP160" s="593"/>
      <c r="AQ160" s="593"/>
      <c r="AR160" s="593"/>
      <c r="AS160" s="593"/>
      <c r="AT160" s="593"/>
      <c r="AU160" s="593"/>
      <c r="AV160" s="593"/>
      <c r="AW160" s="593"/>
      <c r="AX160" s="593"/>
      <c r="AY160" s="593"/>
      <c r="AZ160" s="593"/>
      <c r="BA160" s="593"/>
      <c r="BB160" s="593"/>
      <c r="BC160" s="593"/>
      <c r="BD160" s="593"/>
      <c r="BE160" s="593"/>
      <c r="BF160" s="593"/>
      <c r="BG160" s="593"/>
      <c r="BH160" s="593"/>
      <c r="BI160" s="593"/>
      <c r="BJ160" s="593"/>
      <c r="BK160" s="593"/>
      <c r="BL160" s="593"/>
      <c r="BM160" s="593"/>
      <c r="BN160" s="593"/>
      <c r="BO160" s="593"/>
    </row>
    <row r="161" spans="2:67" ht="15.75" x14ac:dyDescent="0.25">
      <c r="B161" s="593"/>
      <c r="C161" s="593"/>
      <c r="D161" s="593"/>
      <c r="E161" s="593"/>
      <c r="F161" s="593"/>
      <c r="G161" s="593"/>
      <c r="H161" s="593"/>
      <c r="I161" s="593"/>
      <c r="J161" s="593"/>
      <c r="K161" s="593"/>
      <c r="L161" s="593"/>
      <c r="M161" s="593"/>
      <c r="N161" s="593"/>
      <c r="O161" s="593"/>
      <c r="P161" s="593"/>
      <c r="Q161" s="593"/>
      <c r="R161" s="593"/>
      <c r="S161" s="593"/>
      <c r="T161" s="593"/>
      <c r="U161" s="593"/>
      <c r="V161" s="593"/>
      <c r="W161" s="593"/>
      <c r="X161" s="593"/>
      <c r="Y161" s="593"/>
      <c r="Z161" s="593"/>
      <c r="AA161" s="593"/>
      <c r="AB161" s="593"/>
      <c r="AC161" s="593"/>
      <c r="AD161" s="593"/>
      <c r="AE161" s="593"/>
      <c r="AF161" s="593"/>
      <c r="AG161" s="593"/>
      <c r="AH161" s="593"/>
      <c r="AI161" s="593"/>
      <c r="AJ161" s="593"/>
      <c r="AK161" s="593"/>
      <c r="AL161" s="593"/>
      <c r="AM161" s="593"/>
      <c r="AN161" s="593"/>
      <c r="AO161" s="593"/>
      <c r="AP161" s="593"/>
      <c r="AQ161" s="593"/>
      <c r="AR161" s="593"/>
      <c r="AS161" s="593"/>
      <c r="AT161" s="593"/>
      <c r="AU161" s="593"/>
      <c r="AV161" s="593"/>
      <c r="AW161" s="593"/>
      <c r="AX161" s="593"/>
      <c r="AY161" s="593"/>
      <c r="AZ161" s="593"/>
      <c r="BA161" s="593"/>
      <c r="BB161" s="593"/>
      <c r="BC161" s="593"/>
      <c r="BD161" s="593"/>
      <c r="BE161" s="593"/>
      <c r="BF161" s="593"/>
      <c r="BG161" s="593"/>
      <c r="BH161" s="593"/>
      <c r="BI161" s="593"/>
      <c r="BJ161" s="593"/>
      <c r="BK161" s="593"/>
      <c r="BL161" s="593"/>
      <c r="BM161" s="593"/>
      <c r="BN161" s="593"/>
      <c r="BO161" s="593"/>
    </row>
    <row r="162" spans="2:67" ht="15.75" x14ac:dyDescent="0.25">
      <c r="B162" s="593"/>
      <c r="C162" s="593"/>
      <c r="D162" s="593"/>
      <c r="E162" s="593"/>
      <c r="F162" s="593"/>
      <c r="G162" s="593"/>
      <c r="H162" s="593"/>
      <c r="I162" s="593"/>
      <c r="J162" s="593"/>
      <c r="K162" s="593"/>
      <c r="L162" s="593"/>
      <c r="M162" s="593"/>
      <c r="N162" s="593"/>
      <c r="O162" s="593"/>
      <c r="P162" s="593"/>
      <c r="Q162" s="593"/>
      <c r="R162" s="593"/>
      <c r="S162" s="593"/>
      <c r="T162" s="593"/>
      <c r="U162" s="593"/>
      <c r="V162" s="593"/>
      <c r="W162" s="593"/>
      <c r="X162" s="593"/>
      <c r="Y162" s="593"/>
      <c r="Z162" s="593"/>
      <c r="AA162" s="593"/>
      <c r="AB162" s="593"/>
      <c r="AC162" s="593"/>
      <c r="AD162" s="593"/>
      <c r="AE162" s="593"/>
      <c r="AF162" s="593"/>
      <c r="AG162" s="593"/>
      <c r="AH162" s="593"/>
      <c r="AI162" s="593"/>
      <c r="AJ162" s="593"/>
      <c r="AK162" s="593"/>
      <c r="AL162" s="593"/>
      <c r="AM162" s="593"/>
      <c r="AN162" s="593"/>
      <c r="AO162" s="593"/>
      <c r="AP162" s="593"/>
      <c r="AQ162" s="593"/>
      <c r="AR162" s="593"/>
      <c r="AS162" s="593"/>
      <c r="AT162" s="593"/>
      <c r="AU162" s="593"/>
      <c r="AV162" s="593"/>
      <c r="AW162" s="593"/>
      <c r="AX162" s="593"/>
      <c r="AY162" s="593"/>
      <c r="AZ162" s="593"/>
      <c r="BA162" s="593"/>
      <c r="BB162" s="593"/>
      <c r="BC162" s="593"/>
      <c r="BD162" s="593"/>
      <c r="BE162" s="593"/>
      <c r="BF162" s="593"/>
      <c r="BG162" s="593"/>
      <c r="BH162" s="593"/>
      <c r="BI162" s="593"/>
      <c r="BJ162" s="593"/>
      <c r="BK162" s="593"/>
      <c r="BL162" s="593"/>
      <c r="BM162" s="593"/>
      <c r="BN162" s="593"/>
      <c r="BO162" s="593"/>
    </row>
    <row r="163" spans="2:67" ht="15.75" x14ac:dyDescent="0.25">
      <c r="B163" s="593"/>
      <c r="C163" s="593"/>
      <c r="D163" s="593"/>
      <c r="E163" s="593"/>
      <c r="F163" s="593"/>
      <c r="G163" s="593"/>
      <c r="H163" s="593"/>
      <c r="I163" s="593"/>
      <c r="J163" s="593"/>
      <c r="K163" s="593"/>
      <c r="L163" s="593"/>
      <c r="M163" s="593"/>
      <c r="N163" s="593"/>
      <c r="O163" s="593"/>
      <c r="P163" s="593"/>
      <c r="Q163" s="593"/>
      <c r="R163" s="593"/>
      <c r="S163" s="593"/>
      <c r="T163" s="593"/>
      <c r="U163" s="593"/>
      <c r="V163" s="593"/>
      <c r="W163" s="593"/>
      <c r="X163" s="593"/>
      <c r="Y163" s="593"/>
      <c r="Z163" s="593"/>
      <c r="AA163" s="593"/>
      <c r="AB163" s="593"/>
      <c r="AC163" s="593"/>
      <c r="AD163" s="593"/>
      <c r="AE163" s="593"/>
      <c r="AF163" s="593"/>
      <c r="AG163" s="593"/>
      <c r="AH163" s="593"/>
      <c r="AI163" s="593"/>
      <c r="AJ163" s="593"/>
      <c r="AK163" s="593"/>
      <c r="AL163" s="593"/>
      <c r="AM163" s="593"/>
      <c r="AN163" s="593"/>
      <c r="AO163" s="593"/>
      <c r="AP163" s="593"/>
      <c r="AQ163" s="593"/>
      <c r="AR163" s="593"/>
      <c r="AS163" s="593"/>
      <c r="AT163" s="593"/>
      <c r="AU163" s="593"/>
      <c r="AV163" s="593"/>
      <c r="AW163" s="593"/>
      <c r="AX163" s="593"/>
      <c r="AY163" s="593"/>
      <c r="AZ163" s="593"/>
      <c r="BA163" s="593"/>
      <c r="BB163" s="593"/>
      <c r="BC163" s="593"/>
      <c r="BD163" s="593"/>
      <c r="BE163" s="593"/>
      <c r="BF163" s="593"/>
      <c r="BG163" s="593"/>
      <c r="BH163" s="593"/>
      <c r="BI163" s="593"/>
      <c r="BJ163" s="593"/>
      <c r="BK163" s="593"/>
      <c r="BL163" s="593"/>
      <c r="BM163" s="593"/>
      <c r="BN163" s="593"/>
      <c r="BO163" s="593"/>
    </row>
    <row r="164" spans="2:67" ht="15.75" x14ac:dyDescent="0.25">
      <c r="B164" s="593"/>
      <c r="C164" s="593"/>
      <c r="D164" s="593"/>
      <c r="E164" s="593"/>
      <c r="F164" s="593"/>
      <c r="G164" s="593"/>
      <c r="H164" s="593"/>
      <c r="I164" s="593"/>
      <c r="J164" s="593"/>
      <c r="K164" s="593"/>
      <c r="L164" s="593"/>
      <c r="M164" s="593"/>
      <c r="N164" s="593"/>
      <c r="O164" s="593"/>
      <c r="P164" s="593"/>
      <c r="Q164" s="593"/>
      <c r="R164" s="593"/>
      <c r="S164" s="593"/>
      <c r="T164" s="593"/>
      <c r="U164" s="593"/>
      <c r="V164" s="593"/>
      <c r="W164" s="593"/>
      <c r="X164" s="593"/>
      <c r="Y164" s="593"/>
      <c r="Z164" s="593"/>
      <c r="AA164" s="593"/>
      <c r="AB164" s="593"/>
      <c r="AC164" s="593"/>
      <c r="AD164" s="593"/>
      <c r="AE164" s="593"/>
      <c r="AF164" s="593"/>
      <c r="AG164" s="593"/>
      <c r="AH164" s="593"/>
      <c r="AI164" s="593"/>
      <c r="AJ164" s="593"/>
      <c r="AK164" s="593"/>
      <c r="AL164" s="593"/>
      <c r="AM164" s="593"/>
      <c r="AN164" s="593"/>
      <c r="AO164" s="593"/>
      <c r="AP164" s="593"/>
      <c r="AQ164" s="593"/>
      <c r="AR164" s="593"/>
      <c r="AS164" s="593"/>
      <c r="AT164" s="593"/>
      <c r="AU164" s="593"/>
      <c r="AV164" s="593"/>
      <c r="AW164" s="593"/>
      <c r="AX164" s="593"/>
      <c r="AY164" s="593"/>
      <c r="AZ164" s="593"/>
      <c r="BA164" s="593"/>
      <c r="BB164" s="593"/>
      <c r="BC164" s="593"/>
      <c r="BD164" s="593"/>
      <c r="BE164" s="593"/>
      <c r="BF164" s="593"/>
      <c r="BG164" s="593"/>
      <c r="BH164" s="593"/>
      <c r="BI164" s="593"/>
      <c r="BJ164" s="593"/>
      <c r="BK164" s="593"/>
      <c r="BL164" s="593"/>
      <c r="BM164" s="593"/>
      <c r="BN164" s="593"/>
      <c r="BO164" s="593"/>
    </row>
    <row r="165" spans="2:67" ht="15.75" x14ac:dyDescent="0.25">
      <c r="B165" s="593"/>
      <c r="C165" s="593"/>
      <c r="D165" s="593"/>
      <c r="E165" s="593"/>
      <c r="F165" s="593"/>
      <c r="G165" s="593"/>
      <c r="H165" s="593"/>
      <c r="I165" s="593"/>
      <c r="J165" s="593"/>
      <c r="K165" s="593"/>
      <c r="L165" s="593"/>
      <c r="M165" s="593"/>
      <c r="N165" s="593"/>
      <c r="O165" s="593"/>
      <c r="P165" s="593"/>
      <c r="Q165" s="593"/>
      <c r="R165" s="593"/>
      <c r="S165" s="593"/>
      <c r="T165" s="593"/>
      <c r="U165" s="593"/>
      <c r="V165" s="593"/>
      <c r="W165" s="593"/>
      <c r="X165" s="593"/>
      <c r="Y165" s="593"/>
      <c r="Z165" s="593"/>
      <c r="AA165" s="593"/>
      <c r="AB165" s="593"/>
      <c r="AC165" s="593"/>
      <c r="AD165" s="593"/>
      <c r="AE165" s="593"/>
      <c r="AF165" s="593"/>
      <c r="AG165" s="593"/>
      <c r="AH165" s="593"/>
      <c r="AI165" s="593"/>
      <c r="AJ165" s="593"/>
      <c r="AK165" s="593"/>
      <c r="AL165" s="593"/>
      <c r="AM165" s="593"/>
      <c r="AN165" s="593"/>
      <c r="AO165" s="593"/>
      <c r="AP165" s="593"/>
      <c r="AQ165" s="593"/>
      <c r="AR165" s="593"/>
      <c r="AS165" s="593"/>
      <c r="AT165" s="593"/>
      <c r="AU165" s="593"/>
      <c r="AV165" s="593"/>
      <c r="AW165" s="593"/>
      <c r="AX165" s="593"/>
      <c r="AY165" s="593"/>
      <c r="AZ165" s="593"/>
      <c r="BA165" s="593"/>
      <c r="BB165" s="593"/>
      <c r="BC165" s="593"/>
      <c r="BD165" s="593"/>
      <c r="BE165" s="593"/>
      <c r="BF165" s="593"/>
      <c r="BG165" s="593"/>
      <c r="BH165" s="593"/>
      <c r="BI165" s="593"/>
      <c r="BJ165" s="593"/>
      <c r="BK165" s="593"/>
      <c r="BL165" s="593"/>
      <c r="BM165" s="593"/>
      <c r="BN165" s="593"/>
      <c r="BO165" s="593"/>
    </row>
    <row r="166" spans="2:67" ht="15.75" x14ac:dyDescent="0.25">
      <c r="B166" s="593"/>
      <c r="C166" s="593"/>
      <c r="D166" s="593"/>
      <c r="E166" s="593"/>
      <c r="F166" s="593"/>
      <c r="G166" s="593"/>
      <c r="H166" s="593"/>
      <c r="I166" s="593"/>
      <c r="J166" s="593"/>
      <c r="K166" s="593"/>
      <c r="L166" s="593"/>
      <c r="M166" s="593"/>
      <c r="N166" s="593"/>
      <c r="O166" s="593"/>
      <c r="P166" s="593"/>
      <c r="Q166" s="593"/>
      <c r="R166" s="593"/>
      <c r="S166" s="593"/>
      <c r="T166" s="593"/>
      <c r="U166" s="593"/>
      <c r="V166" s="593"/>
      <c r="W166" s="593"/>
      <c r="X166" s="593"/>
      <c r="Y166" s="593"/>
      <c r="Z166" s="593"/>
      <c r="AA166" s="593"/>
      <c r="AB166" s="593"/>
      <c r="AC166" s="593"/>
      <c r="AD166" s="593"/>
      <c r="AE166" s="593"/>
      <c r="AF166" s="593"/>
      <c r="AG166" s="593"/>
      <c r="AH166" s="593"/>
      <c r="AI166" s="593"/>
      <c r="AJ166" s="593"/>
      <c r="AK166" s="593"/>
      <c r="AL166" s="593"/>
      <c r="AM166" s="593"/>
      <c r="AN166" s="593"/>
      <c r="AO166" s="593"/>
      <c r="AP166" s="593"/>
      <c r="AQ166" s="593"/>
      <c r="AR166" s="593"/>
      <c r="AS166" s="593"/>
      <c r="AT166" s="593"/>
      <c r="AU166" s="593"/>
      <c r="AV166" s="593"/>
      <c r="AW166" s="593"/>
      <c r="AX166" s="593"/>
      <c r="AY166" s="593"/>
      <c r="AZ166" s="593"/>
      <c r="BA166" s="593"/>
      <c r="BB166" s="593"/>
      <c r="BC166" s="593"/>
      <c r="BD166" s="593"/>
      <c r="BE166" s="593"/>
      <c r="BF166" s="593"/>
      <c r="BG166" s="593"/>
      <c r="BH166" s="593"/>
      <c r="BI166" s="593"/>
      <c r="BJ166" s="593"/>
      <c r="BK166" s="593"/>
      <c r="BL166" s="593"/>
      <c r="BM166" s="593"/>
      <c r="BN166" s="593"/>
      <c r="BO166" s="593"/>
    </row>
    <row r="167" spans="2:67" ht="15.75" x14ac:dyDescent="0.25">
      <c r="B167" s="593"/>
      <c r="C167" s="593"/>
      <c r="D167" s="593"/>
      <c r="E167" s="593"/>
      <c r="F167" s="593"/>
      <c r="G167" s="593"/>
      <c r="H167" s="593"/>
      <c r="I167" s="593"/>
      <c r="J167" s="593"/>
      <c r="K167" s="593"/>
      <c r="L167" s="593"/>
      <c r="M167" s="593"/>
      <c r="N167" s="593"/>
      <c r="O167" s="593"/>
      <c r="P167" s="593"/>
      <c r="Q167" s="593"/>
      <c r="R167" s="593"/>
      <c r="S167" s="593"/>
      <c r="T167" s="593"/>
      <c r="U167" s="593"/>
      <c r="V167" s="593"/>
      <c r="W167" s="593"/>
      <c r="X167" s="593"/>
      <c r="Y167" s="593"/>
      <c r="Z167" s="593"/>
      <c r="AA167" s="593"/>
      <c r="AB167" s="593"/>
      <c r="AC167" s="593"/>
      <c r="AD167" s="593"/>
      <c r="AE167" s="593"/>
      <c r="AF167" s="593"/>
      <c r="AG167" s="593"/>
      <c r="AH167" s="593"/>
      <c r="AI167" s="593"/>
      <c r="AJ167" s="593"/>
      <c r="AK167" s="593"/>
      <c r="AL167" s="593"/>
      <c r="AM167" s="593"/>
      <c r="AN167" s="593"/>
      <c r="AO167" s="593"/>
      <c r="AP167" s="593"/>
      <c r="AQ167" s="593"/>
      <c r="AR167" s="593"/>
      <c r="AS167" s="593"/>
      <c r="AT167" s="593"/>
      <c r="AU167" s="593"/>
      <c r="AV167" s="593"/>
      <c r="AW167" s="593"/>
      <c r="AX167" s="593"/>
      <c r="AY167" s="593"/>
      <c r="AZ167" s="593"/>
      <c r="BA167" s="593"/>
      <c r="BB167" s="593"/>
      <c r="BC167" s="593"/>
      <c r="BD167" s="593"/>
      <c r="BE167" s="593"/>
      <c r="BF167" s="593"/>
      <c r="BG167" s="593"/>
      <c r="BH167" s="593"/>
      <c r="BI167" s="593"/>
      <c r="BJ167" s="593"/>
      <c r="BK167" s="593"/>
      <c r="BL167" s="593"/>
      <c r="BM167" s="593"/>
      <c r="BN167" s="593"/>
      <c r="BO167" s="593"/>
    </row>
    <row r="168" spans="2:67" ht="15.75" x14ac:dyDescent="0.25">
      <c r="B168" s="593"/>
      <c r="C168" s="593"/>
      <c r="D168" s="593"/>
      <c r="E168" s="593"/>
      <c r="F168" s="593"/>
      <c r="G168" s="593"/>
      <c r="H168" s="593"/>
      <c r="I168" s="593"/>
      <c r="J168" s="593"/>
      <c r="K168" s="593"/>
      <c r="L168" s="593"/>
      <c r="M168" s="593"/>
      <c r="N168" s="593"/>
      <c r="O168" s="593"/>
      <c r="P168" s="593"/>
      <c r="Q168" s="593"/>
      <c r="R168" s="593"/>
      <c r="S168" s="593"/>
      <c r="T168" s="593"/>
      <c r="U168" s="593"/>
      <c r="V168" s="593"/>
      <c r="W168" s="593"/>
      <c r="X168" s="593"/>
      <c r="Y168" s="593"/>
      <c r="Z168" s="593"/>
      <c r="AA168" s="593"/>
      <c r="AB168" s="593"/>
      <c r="AC168" s="593"/>
      <c r="AD168" s="593"/>
      <c r="AE168" s="593"/>
      <c r="AF168" s="593"/>
      <c r="AG168" s="593"/>
      <c r="AH168" s="593"/>
      <c r="AI168" s="593"/>
      <c r="AJ168" s="593"/>
      <c r="AK168" s="593"/>
      <c r="AL168" s="593"/>
      <c r="AM168" s="593"/>
      <c r="AN168" s="593"/>
      <c r="AO168" s="593"/>
      <c r="AP168" s="593"/>
      <c r="AQ168" s="593"/>
      <c r="AR168" s="593"/>
      <c r="AS168" s="593"/>
      <c r="AT168" s="593"/>
      <c r="AU168" s="593"/>
      <c r="AV168" s="593"/>
      <c r="AW168" s="593"/>
      <c r="AX168" s="593"/>
      <c r="AY168" s="593"/>
      <c r="AZ168" s="593"/>
      <c r="BA168" s="593"/>
      <c r="BB168" s="593"/>
      <c r="BC168" s="593"/>
      <c r="BD168" s="593"/>
      <c r="BE168" s="593"/>
      <c r="BF168" s="593"/>
      <c r="BG168" s="593"/>
      <c r="BH168" s="593"/>
      <c r="BI168" s="593"/>
      <c r="BJ168" s="593"/>
      <c r="BK168" s="593"/>
      <c r="BL168" s="593"/>
      <c r="BM168" s="593"/>
      <c r="BN168" s="593"/>
      <c r="BO168" s="593"/>
    </row>
    <row r="169" spans="2:67" ht="15.75" x14ac:dyDescent="0.25">
      <c r="B169" s="593"/>
      <c r="C169" s="593"/>
      <c r="D169" s="593"/>
      <c r="E169" s="593"/>
      <c r="F169" s="593"/>
      <c r="G169" s="593"/>
      <c r="H169" s="593"/>
      <c r="I169" s="593"/>
      <c r="J169" s="593"/>
      <c r="K169" s="593"/>
      <c r="L169" s="593"/>
      <c r="M169" s="593"/>
      <c r="N169" s="593"/>
      <c r="O169" s="593"/>
      <c r="P169" s="593"/>
      <c r="Q169" s="593"/>
      <c r="R169" s="593"/>
      <c r="S169" s="593"/>
      <c r="T169" s="593"/>
      <c r="U169" s="593"/>
      <c r="V169" s="593"/>
      <c r="W169" s="593"/>
      <c r="X169" s="593"/>
      <c r="Y169" s="593"/>
      <c r="Z169" s="593"/>
      <c r="AA169" s="593"/>
      <c r="AB169" s="593"/>
      <c r="AC169" s="593"/>
      <c r="AD169" s="593"/>
      <c r="AE169" s="593"/>
      <c r="AF169" s="593"/>
      <c r="AG169" s="593"/>
      <c r="AH169" s="593"/>
      <c r="AI169" s="593"/>
      <c r="AJ169" s="593"/>
      <c r="AK169" s="593"/>
      <c r="AL169" s="593"/>
      <c r="AM169" s="593"/>
      <c r="AN169" s="593"/>
      <c r="AO169" s="593"/>
      <c r="AP169" s="593"/>
      <c r="AQ169" s="593"/>
      <c r="AR169" s="593"/>
      <c r="AS169" s="593"/>
      <c r="AT169" s="593"/>
      <c r="AU169" s="593"/>
      <c r="AV169" s="593"/>
      <c r="AW169" s="593"/>
      <c r="AX169" s="593"/>
      <c r="AY169" s="593"/>
      <c r="AZ169" s="593"/>
      <c r="BA169" s="593"/>
      <c r="BB169" s="593"/>
      <c r="BC169" s="593"/>
      <c r="BD169" s="593"/>
      <c r="BE169" s="593"/>
      <c r="BF169" s="593"/>
      <c r="BG169" s="593"/>
      <c r="BH169" s="593"/>
      <c r="BI169" s="593"/>
      <c r="BJ169" s="593"/>
      <c r="BK169" s="593"/>
      <c r="BL169" s="593"/>
      <c r="BM169" s="593"/>
      <c r="BN169" s="593"/>
      <c r="BO169" s="593"/>
    </row>
    <row r="170" spans="2:67" ht="15.75" x14ac:dyDescent="0.25">
      <c r="B170" s="593"/>
      <c r="C170" s="593"/>
      <c r="D170" s="593"/>
      <c r="E170" s="593"/>
      <c r="F170" s="593"/>
      <c r="G170" s="593"/>
      <c r="H170" s="593"/>
      <c r="I170" s="593"/>
      <c r="J170" s="593"/>
      <c r="K170" s="593"/>
      <c r="L170" s="593"/>
      <c r="M170" s="593"/>
      <c r="N170" s="593"/>
      <c r="O170" s="593"/>
      <c r="P170" s="593"/>
      <c r="Q170" s="593"/>
      <c r="R170" s="593"/>
      <c r="S170" s="593"/>
      <c r="T170" s="593"/>
      <c r="U170" s="593"/>
      <c r="V170" s="593"/>
      <c r="W170" s="593"/>
      <c r="X170" s="593"/>
      <c r="Y170" s="593"/>
      <c r="Z170" s="593"/>
      <c r="AA170" s="593"/>
      <c r="AB170" s="593"/>
      <c r="AC170" s="593"/>
      <c r="AD170" s="593"/>
      <c r="AE170" s="593"/>
      <c r="AF170" s="593"/>
      <c r="AG170" s="593"/>
      <c r="AH170" s="593"/>
      <c r="AI170" s="593"/>
      <c r="AJ170" s="593"/>
      <c r="AK170" s="593"/>
      <c r="AL170" s="593"/>
      <c r="AM170" s="593"/>
      <c r="AN170" s="593"/>
      <c r="AO170" s="593"/>
      <c r="AP170" s="593"/>
      <c r="AQ170" s="593"/>
      <c r="AR170" s="593"/>
      <c r="AS170" s="593"/>
      <c r="AT170" s="593"/>
      <c r="AU170" s="593"/>
      <c r="AV170" s="593"/>
      <c r="AW170" s="593"/>
      <c r="AX170" s="593"/>
      <c r="AY170" s="593"/>
      <c r="AZ170" s="593"/>
      <c r="BA170" s="593"/>
      <c r="BB170" s="593"/>
      <c r="BC170" s="593"/>
      <c r="BD170" s="593"/>
      <c r="BE170" s="593"/>
      <c r="BF170" s="593"/>
      <c r="BG170" s="593"/>
      <c r="BH170" s="593"/>
      <c r="BI170" s="593"/>
      <c r="BJ170" s="593"/>
      <c r="BK170" s="593"/>
      <c r="BL170" s="593"/>
      <c r="BM170" s="593"/>
      <c r="BN170" s="593"/>
      <c r="BO170" s="593"/>
    </row>
    <row r="171" spans="2:67" ht="15.75" x14ac:dyDescent="0.25">
      <c r="B171" s="593"/>
      <c r="C171" s="593"/>
      <c r="D171" s="593"/>
      <c r="E171" s="593"/>
      <c r="F171" s="593"/>
      <c r="G171" s="593"/>
      <c r="H171" s="593"/>
      <c r="I171" s="593"/>
      <c r="J171" s="593"/>
      <c r="K171" s="593"/>
      <c r="L171" s="593"/>
      <c r="M171" s="593"/>
      <c r="N171" s="593"/>
      <c r="O171" s="593"/>
      <c r="P171" s="593"/>
      <c r="Q171" s="593"/>
      <c r="R171" s="593"/>
      <c r="S171" s="593"/>
      <c r="T171" s="593"/>
      <c r="U171" s="593"/>
      <c r="V171" s="593"/>
      <c r="W171" s="593"/>
      <c r="X171" s="593"/>
      <c r="Y171" s="593"/>
      <c r="Z171" s="593"/>
      <c r="AA171" s="593"/>
      <c r="AB171" s="593"/>
      <c r="AC171" s="593"/>
      <c r="AD171" s="593"/>
      <c r="AE171" s="593"/>
      <c r="AF171" s="593"/>
      <c r="AG171" s="593"/>
      <c r="AH171" s="593"/>
      <c r="AI171" s="593"/>
      <c r="AJ171" s="593"/>
      <c r="AK171" s="593"/>
      <c r="AL171" s="593"/>
      <c r="AM171" s="593"/>
      <c r="AN171" s="593"/>
      <c r="AO171" s="593"/>
      <c r="AP171" s="593"/>
      <c r="AQ171" s="593"/>
      <c r="AR171" s="593"/>
      <c r="AS171" s="593"/>
      <c r="AT171" s="593"/>
      <c r="AU171" s="593"/>
      <c r="AV171" s="593"/>
      <c r="AW171" s="593"/>
      <c r="AX171" s="593"/>
      <c r="AY171" s="593"/>
      <c r="AZ171" s="593"/>
      <c r="BA171" s="593"/>
      <c r="BB171" s="593"/>
      <c r="BC171" s="593"/>
      <c r="BD171" s="593"/>
      <c r="BE171" s="593"/>
      <c r="BF171" s="593"/>
      <c r="BG171" s="593"/>
      <c r="BH171" s="593"/>
      <c r="BI171" s="593"/>
      <c r="BJ171" s="593"/>
      <c r="BK171" s="593"/>
      <c r="BL171" s="593"/>
      <c r="BM171" s="593"/>
      <c r="BN171" s="593"/>
      <c r="BO171" s="593"/>
    </row>
    <row r="172" spans="2:67" ht="15.75" x14ac:dyDescent="0.25">
      <c r="B172" s="593"/>
      <c r="C172" s="593"/>
      <c r="D172" s="593"/>
      <c r="E172" s="593"/>
      <c r="F172" s="593"/>
      <c r="G172" s="593"/>
      <c r="H172" s="593"/>
      <c r="I172" s="593"/>
      <c r="J172" s="593"/>
      <c r="K172" s="593"/>
      <c r="L172" s="593"/>
      <c r="M172" s="593"/>
      <c r="N172" s="593"/>
      <c r="O172" s="593"/>
      <c r="P172" s="593"/>
      <c r="Q172" s="593"/>
      <c r="R172" s="593"/>
      <c r="S172" s="593"/>
      <c r="T172" s="593"/>
      <c r="U172" s="593"/>
      <c r="V172" s="593"/>
      <c r="W172" s="593"/>
      <c r="X172" s="593"/>
      <c r="Y172" s="593"/>
      <c r="Z172" s="593"/>
      <c r="AA172" s="593"/>
      <c r="AB172" s="593"/>
      <c r="AC172" s="593"/>
      <c r="AD172" s="593"/>
      <c r="AE172" s="593"/>
      <c r="AF172" s="593"/>
      <c r="AG172" s="593"/>
      <c r="AH172" s="593"/>
      <c r="AI172" s="593"/>
      <c r="AJ172" s="593"/>
      <c r="AK172" s="593"/>
      <c r="AL172" s="593"/>
      <c r="AM172" s="593"/>
      <c r="AN172" s="593"/>
      <c r="AO172" s="593"/>
      <c r="AP172" s="593"/>
      <c r="AQ172" s="593"/>
      <c r="AR172" s="593"/>
      <c r="AS172" s="593"/>
      <c r="AT172" s="593"/>
      <c r="AU172" s="593"/>
      <c r="AV172" s="593"/>
      <c r="AW172" s="593"/>
      <c r="AX172" s="593"/>
      <c r="AY172" s="593"/>
      <c r="AZ172" s="593"/>
      <c r="BA172" s="593"/>
      <c r="BB172" s="593"/>
      <c r="BC172" s="593"/>
      <c r="BD172" s="593"/>
      <c r="BE172" s="593"/>
      <c r="BF172" s="593"/>
      <c r="BG172" s="593"/>
      <c r="BH172" s="593"/>
      <c r="BI172" s="593"/>
      <c r="BJ172" s="593"/>
      <c r="BK172" s="593"/>
      <c r="BL172" s="593"/>
      <c r="BM172" s="593"/>
      <c r="BN172" s="593"/>
      <c r="BO172" s="593"/>
    </row>
    <row r="173" spans="2:67" ht="15.75" x14ac:dyDescent="0.25">
      <c r="B173" s="593"/>
      <c r="C173" s="593"/>
      <c r="D173" s="593"/>
      <c r="E173" s="593"/>
      <c r="F173" s="593"/>
      <c r="G173" s="593"/>
      <c r="H173" s="593"/>
      <c r="I173" s="593"/>
      <c r="J173" s="593"/>
      <c r="K173" s="593"/>
      <c r="L173" s="593"/>
      <c r="M173" s="593"/>
      <c r="N173" s="593"/>
      <c r="O173" s="593"/>
      <c r="P173" s="593"/>
      <c r="Q173" s="593"/>
      <c r="R173" s="593"/>
      <c r="S173" s="593"/>
      <c r="T173" s="593"/>
      <c r="U173" s="593"/>
      <c r="V173" s="593"/>
      <c r="W173" s="593"/>
      <c r="X173" s="593"/>
      <c r="Y173" s="593"/>
      <c r="Z173" s="593"/>
      <c r="AA173" s="593"/>
      <c r="AB173" s="593"/>
      <c r="AC173" s="593"/>
      <c r="AD173" s="593"/>
      <c r="AE173" s="593"/>
      <c r="AF173" s="593"/>
      <c r="AG173" s="593"/>
      <c r="AH173" s="593"/>
      <c r="AI173" s="593"/>
      <c r="AJ173" s="593"/>
      <c r="AK173" s="593"/>
      <c r="AL173" s="593"/>
      <c r="AM173" s="593"/>
      <c r="AN173" s="593"/>
      <c r="AO173" s="593"/>
      <c r="AP173" s="593"/>
      <c r="AQ173" s="593"/>
      <c r="AR173" s="593"/>
      <c r="AS173" s="593"/>
      <c r="AT173" s="593"/>
      <c r="AU173" s="593"/>
      <c r="AV173" s="593"/>
      <c r="AW173" s="593"/>
      <c r="AX173" s="593"/>
      <c r="AY173" s="593"/>
      <c r="AZ173" s="593"/>
      <c r="BA173" s="593"/>
      <c r="BB173" s="593"/>
      <c r="BC173" s="593"/>
      <c r="BD173" s="593"/>
      <c r="BE173" s="593"/>
      <c r="BF173" s="593"/>
      <c r="BG173" s="593"/>
      <c r="BH173" s="593"/>
      <c r="BI173" s="593"/>
      <c r="BJ173" s="593"/>
      <c r="BK173" s="593"/>
      <c r="BL173" s="593"/>
      <c r="BM173" s="593"/>
      <c r="BN173" s="593"/>
      <c r="BO173" s="593"/>
    </row>
    <row r="174" spans="2:67" ht="15.75" x14ac:dyDescent="0.25">
      <c r="B174" s="593"/>
      <c r="C174" s="593"/>
      <c r="D174" s="593"/>
      <c r="E174" s="593"/>
      <c r="F174" s="593"/>
      <c r="G174" s="593"/>
      <c r="H174" s="593"/>
      <c r="I174" s="593"/>
      <c r="J174" s="593"/>
      <c r="K174" s="593"/>
      <c r="L174" s="593"/>
      <c r="M174" s="593"/>
      <c r="N174" s="593"/>
      <c r="O174" s="593"/>
      <c r="P174" s="593"/>
      <c r="Q174" s="593"/>
      <c r="R174" s="593"/>
      <c r="S174" s="593"/>
      <c r="T174" s="593"/>
      <c r="U174" s="593"/>
      <c r="V174" s="593"/>
      <c r="W174" s="593"/>
      <c r="X174" s="593"/>
      <c r="Y174" s="593"/>
      <c r="Z174" s="593"/>
      <c r="AA174" s="593"/>
      <c r="AB174" s="593"/>
      <c r="AC174" s="593"/>
      <c r="AD174" s="593"/>
      <c r="AE174" s="593"/>
      <c r="AF174" s="593"/>
      <c r="AG174" s="593"/>
      <c r="AH174" s="593"/>
      <c r="AI174" s="593"/>
      <c r="AJ174" s="593"/>
      <c r="AK174" s="593"/>
      <c r="AL174" s="593"/>
      <c r="AM174" s="593"/>
      <c r="AN174" s="593"/>
      <c r="AO174" s="593"/>
      <c r="AP174" s="593"/>
      <c r="AQ174" s="593"/>
      <c r="AR174" s="593"/>
      <c r="AS174" s="593"/>
      <c r="AT174" s="593"/>
      <c r="AU174" s="593"/>
      <c r="AV174" s="593"/>
      <c r="AW174" s="593"/>
      <c r="AX174" s="593"/>
      <c r="AY174" s="593"/>
      <c r="AZ174" s="593"/>
      <c r="BA174" s="593"/>
      <c r="BB174" s="593"/>
      <c r="BC174" s="593"/>
      <c r="BD174" s="593"/>
      <c r="BE174" s="593"/>
      <c r="BF174" s="593"/>
      <c r="BG174" s="593"/>
      <c r="BH174" s="593"/>
      <c r="BI174" s="593"/>
      <c r="BJ174" s="593"/>
      <c r="BK174" s="593"/>
      <c r="BL174" s="593"/>
      <c r="BM174" s="593"/>
      <c r="BN174" s="593"/>
      <c r="BO174" s="593"/>
    </row>
    <row r="175" spans="2:67" ht="15.75" x14ac:dyDescent="0.25">
      <c r="B175" s="593"/>
      <c r="C175" s="593"/>
      <c r="D175" s="593"/>
      <c r="E175" s="593"/>
      <c r="F175" s="593"/>
      <c r="G175" s="593"/>
      <c r="H175" s="593"/>
      <c r="I175" s="593"/>
      <c r="J175" s="593"/>
      <c r="K175" s="593"/>
      <c r="L175" s="593"/>
      <c r="M175" s="593"/>
      <c r="N175" s="593"/>
      <c r="O175" s="593"/>
      <c r="P175" s="593"/>
      <c r="Q175" s="593"/>
      <c r="R175" s="593"/>
      <c r="S175" s="593"/>
      <c r="T175" s="593"/>
      <c r="U175" s="593"/>
      <c r="V175" s="593"/>
      <c r="W175" s="593"/>
      <c r="X175" s="593"/>
      <c r="Y175" s="593"/>
      <c r="Z175" s="593"/>
      <c r="AA175" s="593"/>
      <c r="AB175" s="593"/>
      <c r="AC175" s="593"/>
      <c r="AD175" s="593"/>
      <c r="AE175" s="593"/>
      <c r="AF175" s="593"/>
      <c r="AG175" s="593"/>
      <c r="AH175" s="593"/>
      <c r="AI175" s="593"/>
      <c r="AJ175" s="593"/>
      <c r="AK175" s="593"/>
      <c r="AL175" s="593"/>
      <c r="AM175" s="593"/>
      <c r="AN175" s="593"/>
      <c r="AO175" s="593"/>
      <c r="AP175" s="593"/>
      <c r="AQ175" s="593"/>
      <c r="AR175" s="593"/>
      <c r="AS175" s="593"/>
      <c r="AT175" s="593"/>
      <c r="AU175" s="593"/>
      <c r="AV175" s="593"/>
      <c r="AW175" s="593"/>
      <c r="AX175" s="593"/>
      <c r="AY175" s="593"/>
      <c r="AZ175" s="593"/>
      <c r="BA175" s="593"/>
      <c r="BB175" s="593"/>
      <c r="BC175" s="593"/>
      <c r="BD175" s="593"/>
      <c r="BE175" s="593"/>
      <c r="BF175" s="593"/>
      <c r="BG175" s="593"/>
      <c r="BH175" s="593"/>
      <c r="BI175" s="593"/>
      <c r="BJ175" s="593"/>
      <c r="BK175" s="593"/>
      <c r="BL175" s="593"/>
      <c r="BM175" s="593"/>
      <c r="BN175" s="593"/>
      <c r="BO175" s="593"/>
    </row>
    <row r="176" spans="2:67" ht="15.75" x14ac:dyDescent="0.25">
      <c r="B176" s="593"/>
      <c r="C176" s="593"/>
      <c r="D176" s="593"/>
      <c r="E176" s="593"/>
      <c r="F176" s="593"/>
      <c r="G176" s="593"/>
      <c r="H176" s="593"/>
      <c r="I176" s="593"/>
      <c r="J176" s="593"/>
      <c r="K176" s="593"/>
      <c r="L176" s="593"/>
      <c r="M176" s="593"/>
      <c r="N176" s="593"/>
      <c r="O176" s="593"/>
      <c r="P176" s="593"/>
      <c r="Q176" s="593"/>
      <c r="R176" s="593"/>
      <c r="S176" s="593"/>
      <c r="T176" s="593"/>
      <c r="U176" s="593"/>
      <c r="V176" s="593"/>
      <c r="W176" s="593"/>
      <c r="X176" s="593"/>
      <c r="Y176" s="593"/>
      <c r="Z176" s="593"/>
      <c r="AA176" s="593"/>
      <c r="AB176" s="593"/>
      <c r="AC176" s="593"/>
      <c r="AD176" s="593"/>
      <c r="AE176" s="593"/>
      <c r="AF176" s="593"/>
      <c r="AG176" s="593"/>
      <c r="AH176" s="593"/>
      <c r="AI176" s="593"/>
      <c r="AJ176" s="593"/>
      <c r="AK176" s="593"/>
      <c r="AL176" s="593"/>
      <c r="AM176" s="593"/>
      <c r="AN176" s="593"/>
      <c r="AO176" s="593"/>
      <c r="AP176" s="593"/>
      <c r="AQ176" s="593"/>
      <c r="AR176" s="593"/>
      <c r="AS176" s="593"/>
      <c r="AT176" s="593"/>
      <c r="AU176" s="593"/>
      <c r="AV176" s="593"/>
      <c r="AW176" s="593"/>
      <c r="AX176" s="593"/>
      <c r="AY176" s="593"/>
      <c r="AZ176" s="593"/>
      <c r="BA176" s="593"/>
      <c r="BB176" s="593"/>
      <c r="BC176" s="593"/>
      <c r="BD176" s="593"/>
      <c r="BE176" s="593"/>
      <c r="BF176" s="593"/>
      <c r="BG176" s="593"/>
      <c r="BH176" s="593"/>
      <c r="BI176" s="593"/>
      <c r="BJ176" s="593"/>
      <c r="BK176" s="593"/>
      <c r="BL176" s="593"/>
      <c r="BM176" s="593"/>
      <c r="BN176" s="593"/>
      <c r="BO176" s="593"/>
    </row>
    <row r="177" spans="2:67" ht="15.75" x14ac:dyDescent="0.25">
      <c r="B177" s="593"/>
      <c r="C177" s="593"/>
      <c r="D177" s="593"/>
      <c r="E177" s="593"/>
      <c r="F177" s="593"/>
      <c r="G177" s="593"/>
      <c r="H177" s="593"/>
      <c r="I177" s="593"/>
      <c r="J177" s="593"/>
      <c r="K177" s="593"/>
      <c r="L177" s="593"/>
      <c r="M177" s="593"/>
      <c r="N177" s="593"/>
      <c r="O177" s="593"/>
      <c r="P177" s="593"/>
      <c r="Q177" s="593"/>
      <c r="R177" s="593"/>
      <c r="S177" s="593"/>
      <c r="T177" s="593"/>
      <c r="U177" s="593"/>
      <c r="V177" s="593"/>
      <c r="W177" s="593"/>
      <c r="X177" s="593"/>
      <c r="Y177" s="593"/>
      <c r="Z177" s="593"/>
      <c r="AA177" s="593"/>
      <c r="AB177" s="593"/>
      <c r="AC177" s="593"/>
      <c r="AD177" s="593"/>
      <c r="AE177" s="593"/>
      <c r="AF177" s="593"/>
      <c r="AG177" s="593"/>
      <c r="AH177" s="593"/>
      <c r="AI177" s="593"/>
      <c r="AJ177" s="593"/>
      <c r="AK177" s="593"/>
      <c r="AL177" s="593"/>
      <c r="AM177" s="593"/>
      <c r="AN177" s="593"/>
      <c r="AO177" s="593"/>
      <c r="AP177" s="593"/>
      <c r="AQ177" s="593"/>
      <c r="AR177" s="593"/>
      <c r="AS177" s="593"/>
      <c r="AT177" s="593"/>
      <c r="AU177" s="593"/>
      <c r="AV177" s="593"/>
      <c r="AW177" s="593"/>
      <c r="AX177" s="593"/>
      <c r="AY177" s="593"/>
      <c r="AZ177" s="593"/>
      <c r="BA177" s="593"/>
      <c r="BB177" s="593"/>
      <c r="BC177" s="593"/>
      <c r="BD177" s="593"/>
      <c r="BE177" s="593"/>
      <c r="BF177" s="593"/>
      <c r="BG177" s="593"/>
      <c r="BH177" s="593"/>
      <c r="BI177" s="593"/>
      <c r="BJ177" s="593"/>
      <c r="BK177" s="593"/>
      <c r="BL177" s="593"/>
      <c r="BM177" s="593"/>
      <c r="BN177" s="593"/>
      <c r="BO177" s="593"/>
    </row>
    <row r="178" spans="2:67" ht="15.75" x14ac:dyDescent="0.25">
      <c r="B178" s="593"/>
      <c r="C178" s="593"/>
      <c r="D178" s="593"/>
      <c r="E178" s="593"/>
      <c r="F178" s="593"/>
      <c r="G178" s="593"/>
      <c r="H178" s="593"/>
      <c r="I178" s="593"/>
      <c r="J178" s="593"/>
      <c r="K178" s="593"/>
      <c r="L178" s="593"/>
      <c r="M178" s="593"/>
      <c r="N178" s="593"/>
      <c r="O178" s="593"/>
      <c r="P178" s="593"/>
      <c r="Q178" s="593"/>
      <c r="R178" s="593"/>
      <c r="S178" s="593"/>
      <c r="T178" s="593"/>
      <c r="U178" s="593"/>
      <c r="V178" s="593"/>
      <c r="W178" s="593"/>
      <c r="X178" s="593"/>
      <c r="Y178" s="593"/>
      <c r="Z178" s="593"/>
      <c r="AA178" s="593"/>
      <c r="AB178" s="593"/>
      <c r="AC178" s="593"/>
      <c r="AD178" s="593"/>
      <c r="AE178" s="593"/>
      <c r="AF178" s="593"/>
      <c r="AG178" s="593"/>
      <c r="AH178" s="593"/>
      <c r="AI178" s="593"/>
      <c r="AJ178" s="593"/>
      <c r="AK178" s="593"/>
      <c r="AL178" s="593"/>
      <c r="AM178" s="593"/>
      <c r="AN178" s="593"/>
      <c r="AO178" s="593"/>
      <c r="AP178" s="593"/>
      <c r="AQ178" s="593"/>
      <c r="AR178" s="593"/>
      <c r="AS178" s="593"/>
      <c r="AT178" s="593"/>
      <c r="AU178" s="593"/>
      <c r="AV178" s="593"/>
      <c r="AW178" s="593"/>
      <c r="AX178" s="593"/>
      <c r="AY178" s="593"/>
      <c r="AZ178" s="593"/>
      <c r="BA178" s="593"/>
      <c r="BB178" s="593"/>
      <c r="BC178" s="593"/>
      <c r="BD178" s="593"/>
      <c r="BE178" s="593"/>
      <c r="BF178" s="593"/>
      <c r="BG178" s="593"/>
      <c r="BH178" s="593"/>
      <c r="BI178" s="593"/>
      <c r="BJ178" s="593"/>
      <c r="BK178" s="593"/>
      <c r="BL178" s="593"/>
      <c r="BM178" s="593"/>
      <c r="BN178" s="593"/>
      <c r="BO178" s="593"/>
    </row>
    <row r="179" spans="2:67" ht="15.75" x14ac:dyDescent="0.25">
      <c r="B179" s="593"/>
      <c r="C179" s="593"/>
      <c r="D179" s="593"/>
      <c r="E179" s="593"/>
      <c r="F179" s="593"/>
      <c r="G179" s="593"/>
      <c r="H179" s="593"/>
      <c r="I179" s="593"/>
      <c r="J179" s="593"/>
      <c r="K179" s="593"/>
      <c r="L179" s="593"/>
      <c r="M179" s="593"/>
      <c r="N179" s="593"/>
      <c r="O179" s="593"/>
      <c r="P179" s="593"/>
      <c r="Q179" s="593"/>
      <c r="R179" s="593"/>
      <c r="S179" s="593"/>
      <c r="T179" s="593"/>
      <c r="U179" s="593"/>
      <c r="V179" s="593"/>
      <c r="W179" s="593"/>
      <c r="X179" s="593"/>
      <c r="Y179" s="593"/>
      <c r="Z179" s="593"/>
      <c r="AA179" s="593"/>
      <c r="AB179" s="593"/>
      <c r="AC179" s="593"/>
      <c r="AD179" s="593"/>
      <c r="AE179" s="593"/>
      <c r="AF179" s="593"/>
      <c r="AG179" s="593"/>
      <c r="AH179" s="593"/>
      <c r="AI179" s="593"/>
      <c r="AJ179" s="593"/>
      <c r="AK179" s="593"/>
      <c r="AL179" s="593"/>
      <c r="AM179" s="593"/>
      <c r="AN179" s="593"/>
      <c r="AO179" s="593"/>
      <c r="AP179" s="593"/>
      <c r="AQ179" s="593"/>
      <c r="AR179" s="593"/>
      <c r="AS179" s="593"/>
      <c r="AT179" s="593"/>
      <c r="AU179" s="593"/>
      <c r="AV179" s="593"/>
      <c r="AW179" s="593"/>
      <c r="AX179" s="593"/>
      <c r="AY179" s="593"/>
      <c r="AZ179" s="593"/>
      <c r="BA179" s="593"/>
      <c r="BB179" s="593"/>
      <c r="BC179" s="593"/>
      <c r="BD179" s="593"/>
      <c r="BE179" s="593"/>
      <c r="BF179" s="593"/>
      <c r="BG179" s="593"/>
      <c r="BH179" s="593"/>
      <c r="BI179" s="593"/>
      <c r="BJ179" s="593"/>
      <c r="BK179" s="593"/>
      <c r="BL179" s="593"/>
      <c r="BM179" s="593"/>
      <c r="BN179" s="593"/>
      <c r="BO179" s="593"/>
    </row>
    <row r="180" spans="2:67" ht="15.75" x14ac:dyDescent="0.25">
      <c r="B180" s="593"/>
      <c r="C180" s="593"/>
      <c r="D180" s="593"/>
      <c r="E180" s="593"/>
      <c r="F180" s="593"/>
      <c r="G180" s="593"/>
      <c r="H180" s="593"/>
      <c r="I180" s="593"/>
      <c r="J180" s="593"/>
      <c r="K180" s="593"/>
      <c r="L180" s="593"/>
      <c r="M180" s="593"/>
      <c r="N180" s="593"/>
      <c r="O180" s="593"/>
      <c r="P180" s="593"/>
      <c r="Q180" s="593"/>
      <c r="R180" s="593"/>
      <c r="S180" s="593"/>
      <c r="T180" s="593"/>
      <c r="U180" s="593"/>
      <c r="V180" s="593"/>
      <c r="W180" s="593"/>
      <c r="X180" s="593"/>
      <c r="Y180" s="593"/>
      <c r="Z180" s="593"/>
      <c r="AA180" s="593"/>
      <c r="AB180" s="593"/>
      <c r="AC180" s="593"/>
      <c r="AD180" s="593"/>
      <c r="AE180" s="593"/>
      <c r="AF180" s="593"/>
      <c r="AG180" s="593"/>
      <c r="AH180" s="593"/>
      <c r="AI180" s="593"/>
      <c r="AJ180" s="593"/>
      <c r="AK180" s="593"/>
      <c r="AL180" s="593"/>
      <c r="AM180" s="593"/>
      <c r="AN180" s="593"/>
      <c r="AO180" s="593"/>
      <c r="AP180" s="593"/>
      <c r="AQ180" s="593"/>
      <c r="AR180" s="593"/>
      <c r="AS180" s="593"/>
      <c r="AT180" s="593"/>
      <c r="AU180" s="593"/>
      <c r="AV180" s="593"/>
      <c r="AW180" s="593"/>
      <c r="AX180" s="593"/>
      <c r="AY180" s="593"/>
      <c r="AZ180" s="593"/>
      <c r="BA180" s="593"/>
      <c r="BB180" s="593"/>
      <c r="BC180" s="593"/>
      <c r="BD180" s="593"/>
      <c r="BE180" s="593"/>
      <c r="BF180" s="593"/>
      <c r="BG180" s="593"/>
      <c r="BH180" s="593"/>
      <c r="BI180" s="593"/>
      <c r="BJ180" s="593"/>
      <c r="BK180" s="593"/>
      <c r="BL180" s="593"/>
      <c r="BM180" s="593"/>
      <c r="BN180" s="593"/>
      <c r="BO180" s="593"/>
    </row>
    <row r="181" spans="2:67" ht="15.75" x14ac:dyDescent="0.25">
      <c r="B181" s="593"/>
      <c r="C181" s="593"/>
      <c r="D181" s="593"/>
      <c r="E181" s="593"/>
      <c r="F181" s="593"/>
      <c r="G181" s="593"/>
      <c r="H181" s="593"/>
      <c r="I181" s="593"/>
      <c r="J181" s="593"/>
      <c r="K181" s="593"/>
      <c r="L181" s="593"/>
      <c r="M181" s="593"/>
      <c r="N181" s="593"/>
      <c r="O181" s="593"/>
      <c r="P181" s="593"/>
      <c r="Q181" s="593"/>
      <c r="R181" s="593"/>
      <c r="S181" s="593"/>
      <c r="T181" s="593"/>
      <c r="U181" s="593"/>
      <c r="V181" s="593"/>
      <c r="W181" s="593"/>
      <c r="X181" s="593"/>
      <c r="Y181" s="593"/>
      <c r="Z181" s="593"/>
      <c r="AA181" s="593"/>
      <c r="AB181" s="593"/>
      <c r="AC181" s="593"/>
      <c r="AD181" s="593"/>
      <c r="AE181" s="593"/>
      <c r="AF181" s="593"/>
      <c r="AG181" s="593"/>
      <c r="AH181" s="593"/>
      <c r="AI181" s="593"/>
      <c r="AJ181" s="593"/>
      <c r="AK181" s="593"/>
      <c r="AL181" s="593"/>
      <c r="AM181" s="593"/>
      <c r="AN181" s="593"/>
      <c r="AO181" s="593"/>
      <c r="AP181" s="593"/>
      <c r="AQ181" s="593"/>
      <c r="AR181" s="593"/>
      <c r="AS181" s="593"/>
      <c r="AT181" s="593"/>
      <c r="AU181" s="593"/>
      <c r="AV181" s="593"/>
      <c r="AW181" s="593"/>
      <c r="AX181" s="593"/>
      <c r="AY181" s="593"/>
      <c r="AZ181" s="593"/>
      <c r="BA181" s="593"/>
      <c r="BB181" s="593"/>
      <c r="BC181" s="593"/>
      <c r="BD181" s="593"/>
      <c r="BE181" s="593"/>
      <c r="BF181" s="593"/>
      <c r="BG181" s="593"/>
      <c r="BH181" s="593"/>
      <c r="BI181" s="593"/>
      <c r="BJ181" s="593"/>
      <c r="BK181" s="593"/>
      <c r="BL181" s="593"/>
      <c r="BM181" s="593"/>
      <c r="BN181" s="593"/>
      <c r="BO181" s="593"/>
    </row>
    <row r="182" spans="2:67" ht="15.75" x14ac:dyDescent="0.25">
      <c r="B182" s="593"/>
      <c r="C182" s="593"/>
      <c r="D182" s="593"/>
      <c r="E182" s="593"/>
      <c r="F182" s="593"/>
      <c r="G182" s="593"/>
      <c r="H182" s="593"/>
      <c r="I182" s="593"/>
      <c r="J182" s="593"/>
      <c r="K182" s="593"/>
      <c r="L182" s="593"/>
      <c r="M182" s="593"/>
      <c r="N182" s="593"/>
      <c r="O182" s="593"/>
      <c r="P182" s="593"/>
      <c r="Q182" s="593"/>
      <c r="R182" s="593"/>
      <c r="S182" s="593"/>
      <c r="T182" s="593"/>
      <c r="U182" s="593"/>
      <c r="V182" s="593"/>
      <c r="W182" s="593"/>
      <c r="X182" s="593"/>
      <c r="Y182" s="593"/>
      <c r="Z182" s="593"/>
      <c r="AA182" s="593"/>
      <c r="AB182" s="593"/>
      <c r="AC182" s="593"/>
      <c r="AD182" s="593"/>
      <c r="AE182" s="593"/>
      <c r="AF182" s="593"/>
      <c r="AG182" s="593"/>
      <c r="AH182" s="593"/>
      <c r="AI182" s="593"/>
      <c r="AJ182" s="593"/>
      <c r="AK182" s="593"/>
      <c r="AL182" s="593"/>
      <c r="AM182" s="593"/>
      <c r="AN182" s="593"/>
      <c r="AO182" s="593"/>
      <c r="AP182" s="593"/>
      <c r="AQ182" s="593"/>
      <c r="AR182" s="593"/>
      <c r="AS182" s="593"/>
      <c r="AT182" s="593"/>
      <c r="AU182" s="593"/>
      <c r="AV182" s="593"/>
      <c r="AW182" s="593"/>
      <c r="AX182" s="593"/>
      <c r="AY182" s="593"/>
      <c r="AZ182" s="593"/>
      <c r="BA182" s="593"/>
      <c r="BB182" s="593"/>
      <c r="BC182" s="593"/>
      <c r="BD182" s="593"/>
      <c r="BE182" s="593"/>
      <c r="BF182" s="593"/>
      <c r="BG182" s="593"/>
      <c r="BH182" s="593"/>
      <c r="BI182" s="593"/>
      <c r="BJ182" s="593"/>
      <c r="BK182" s="593"/>
      <c r="BL182" s="593"/>
      <c r="BM182" s="593"/>
      <c r="BN182" s="593"/>
      <c r="BO182" s="593"/>
    </row>
    <row r="183" spans="2:67" ht="15.75" x14ac:dyDescent="0.25">
      <c r="B183" s="593"/>
      <c r="C183" s="593"/>
      <c r="D183" s="593"/>
      <c r="E183" s="593"/>
      <c r="F183" s="593"/>
      <c r="G183" s="593"/>
      <c r="H183" s="593"/>
      <c r="I183" s="593"/>
      <c r="J183" s="593"/>
      <c r="K183" s="593"/>
      <c r="L183" s="593"/>
      <c r="M183" s="593"/>
      <c r="N183" s="593"/>
      <c r="O183" s="593"/>
      <c r="P183" s="593"/>
      <c r="Q183" s="593"/>
      <c r="R183" s="593"/>
      <c r="S183" s="593"/>
      <c r="T183" s="593"/>
      <c r="U183" s="593"/>
      <c r="V183" s="593"/>
      <c r="W183" s="593"/>
      <c r="X183" s="593"/>
      <c r="Y183" s="593"/>
      <c r="Z183" s="593"/>
      <c r="AA183" s="593"/>
      <c r="AB183" s="593"/>
      <c r="AC183" s="593"/>
      <c r="AD183" s="593"/>
      <c r="AE183" s="593"/>
      <c r="AF183" s="593"/>
      <c r="AG183" s="593"/>
      <c r="AH183" s="593"/>
      <c r="AI183" s="593"/>
      <c r="AJ183" s="593"/>
      <c r="AK183" s="593"/>
      <c r="AL183" s="593"/>
      <c r="AM183" s="593"/>
      <c r="AN183" s="593"/>
      <c r="AO183" s="593"/>
      <c r="AP183" s="593"/>
      <c r="AQ183" s="593"/>
      <c r="AR183" s="593"/>
      <c r="AS183" s="593"/>
      <c r="AT183" s="593"/>
      <c r="AU183" s="593"/>
      <c r="AV183" s="593"/>
      <c r="AW183" s="593"/>
      <c r="AX183" s="593"/>
      <c r="AY183" s="593"/>
      <c r="AZ183" s="593"/>
      <c r="BA183" s="593"/>
      <c r="BB183" s="593"/>
      <c r="BC183" s="593"/>
      <c r="BD183" s="593"/>
      <c r="BE183" s="593"/>
      <c r="BF183" s="593"/>
      <c r="BG183" s="593"/>
      <c r="BH183" s="593"/>
      <c r="BI183" s="593"/>
      <c r="BJ183" s="593"/>
      <c r="BK183" s="593"/>
      <c r="BL183" s="593"/>
      <c r="BM183" s="593"/>
      <c r="BN183" s="593"/>
      <c r="BO183" s="593"/>
    </row>
    <row r="184" spans="2:67" ht="15.75" x14ac:dyDescent="0.25">
      <c r="B184" s="593"/>
      <c r="C184" s="593"/>
      <c r="D184" s="593"/>
      <c r="E184" s="593"/>
      <c r="F184" s="593"/>
      <c r="G184" s="593"/>
      <c r="H184" s="593"/>
      <c r="I184" s="593"/>
      <c r="J184" s="593"/>
      <c r="K184" s="593"/>
      <c r="L184" s="593"/>
      <c r="M184" s="593"/>
      <c r="N184" s="593"/>
      <c r="O184" s="593"/>
      <c r="P184" s="593"/>
      <c r="Q184" s="593"/>
      <c r="R184" s="593"/>
      <c r="S184" s="593"/>
      <c r="T184" s="593"/>
      <c r="U184" s="593"/>
      <c r="V184" s="593"/>
      <c r="W184" s="593"/>
      <c r="X184" s="593"/>
      <c r="Y184" s="593"/>
      <c r="Z184" s="593"/>
      <c r="AA184" s="593"/>
      <c r="AB184" s="593"/>
      <c r="AC184" s="593"/>
      <c r="AD184" s="593"/>
      <c r="AE184" s="593"/>
      <c r="AF184" s="593"/>
      <c r="AG184" s="593"/>
      <c r="AH184" s="593"/>
      <c r="AI184" s="593"/>
      <c r="AJ184" s="593"/>
      <c r="AK184" s="593"/>
      <c r="AL184" s="593"/>
      <c r="AM184" s="593"/>
      <c r="AN184" s="593"/>
      <c r="AO184" s="593"/>
      <c r="AP184" s="593"/>
      <c r="AQ184" s="593"/>
      <c r="AR184" s="593"/>
      <c r="AS184" s="593"/>
      <c r="AT184" s="593"/>
      <c r="AU184" s="593"/>
      <c r="AV184" s="593"/>
      <c r="AW184" s="593"/>
      <c r="AX184" s="593"/>
      <c r="AY184" s="593"/>
      <c r="AZ184" s="593"/>
      <c r="BA184" s="593"/>
      <c r="BB184" s="593"/>
      <c r="BC184" s="593"/>
      <c r="BD184" s="593"/>
      <c r="BE184" s="593"/>
      <c r="BF184" s="593"/>
      <c r="BG184" s="593"/>
      <c r="BH184" s="593"/>
      <c r="BI184" s="593"/>
      <c r="BJ184" s="593"/>
      <c r="BK184" s="593"/>
      <c r="BL184" s="593"/>
      <c r="BM184" s="593"/>
      <c r="BN184" s="593"/>
      <c r="BO184" s="593"/>
    </row>
  </sheetData>
  <mergeCells count="14">
    <mergeCell ref="K8:K9"/>
    <mergeCell ref="I1:K1"/>
    <mergeCell ref="B4:K4"/>
    <mergeCell ref="J6:K6"/>
    <mergeCell ref="B7:B9"/>
    <mergeCell ref="D7:K7"/>
    <mergeCell ref="C8:C9"/>
    <mergeCell ref="D8:D9"/>
    <mergeCell ref="E8:E9"/>
    <mergeCell ref="F8:F9"/>
    <mergeCell ref="G8:G9"/>
    <mergeCell ref="H8:H9"/>
    <mergeCell ref="I8:I9"/>
    <mergeCell ref="J8:J9"/>
  </mergeCells>
  <pageMargins left="0.7" right="0.7" top="0.75" bottom="0.75" header="0.3" footer="0.3"/>
  <pageSetup paperSize="9" scale="5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H126"/>
  <sheetViews>
    <sheetView topLeftCell="A82" zoomScale="55" zoomScaleNormal="55" workbookViewId="0">
      <selection activeCell="G98" sqref="G98"/>
    </sheetView>
  </sheetViews>
  <sheetFormatPr defaultRowHeight="23.25" x14ac:dyDescent="0.35"/>
  <cols>
    <col min="1" max="1" width="9.140625" style="4"/>
    <col min="2" max="2" width="12.140625" style="1" customWidth="1"/>
    <col min="3" max="3" width="14.42578125" style="1" customWidth="1"/>
    <col min="4" max="4" width="195.85546875" style="1" customWidth="1"/>
    <col min="5" max="5" width="46.42578125" style="647" customWidth="1"/>
    <col min="6" max="8" width="34.42578125" style="3" customWidth="1"/>
    <col min="9" max="1012" width="8.7109375" style="3" customWidth="1"/>
    <col min="1013" max="1022" width="9.140625" style="3"/>
  </cols>
  <sheetData>
    <row r="1" spans="1:1022" s="45" customFormat="1" ht="28.5" x14ac:dyDescent="0.45">
      <c r="A1" s="925" t="s">
        <v>0</v>
      </c>
      <c r="B1" s="925"/>
      <c r="C1" s="925"/>
      <c r="D1" s="925"/>
      <c r="E1" s="644"/>
      <c r="F1" s="44"/>
      <c r="G1" s="44"/>
      <c r="H1" s="644" t="s">
        <v>538</v>
      </c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  <c r="IL1" s="44"/>
      <c r="IM1" s="44"/>
      <c r="IN1" s="44"/>
      <c r="IO1" s="44"/>
      <c r="IP1" s="44"/>
      <c r="IQ1" s="44"/>
      <c r="IR1" s="44"/>
      <c r="IS1" s="44"/>
      <c r="IT1" s="44"/>
      <c r="IU1" s="44"/>
      <c r="IV1" s="44"/>
      <c r="IW1" s="44"/>
      <c r="IX1" s="44"/>
      <c r="IY1" s="44"/>
      <c r="IZ1" s="44"/>
      <c r="JA1" s="44"/>
      <c r="JB1" s="44"/>
      <c r="JC1" s="44"/>
      <c r="JD1" s="44"/>
      <c r="JE1" s="44"/>
      <c r="JF1" s="44"/>
      <c r="JG1" s="44"/>
      <c r="JH1" s="44"/>
      <c r="JI1" s="44"/>
      <c r="JJ1" s="44"/>
      <c r="JK1" s="44"/>
      <c r="JL1" s="44"/>
      <c r="JM1" s="44"/>
      <c r="JN1" s="44"/>
      <c r="JO1" s="44"/>
      <c r="JP1" s="44"/>
      <c r="JQ1" s="44"/>
      <c r="JR1" s="44"/>
      <c r="JS1" s="44"/>
      <c r="JT1" s="44"/>
      <c r="JU1" s="44"/>
      <c r="JV1" s="44"/>
      <c r="JW1" s="44"/>
      <c r="JX1" s="44"/>
      <c r="JY1" s="44"/>
      <c r="JZ1" s="44"/>
      <c r="KA1" s="44"/>
      <c r="KB1" s="44"/>
      <c r="KC1" s="44"/>
      <c r="KD1" s="44"/>
      <c r="KE1" s="44"/>
      <c r="KF1" s="44"/>
      <c r="KG1" s="44"/>
      <c r="KH1" s="44"/>
      <c r="KI1" s="44"/>
      <c r="KJ1" s="44"/>
      <c r="KK1" s="44"/>
      <c r="KL1" s="44"/>
      <c r="KM1" s="44"/>
      <c r="KN1" s="44"/>
      <c r="KO1" s="44"/>
      <c r="KP1" s="44"/>
      <c r="KQ1" s="44"/>
      <c r="KR1" s="44"/>
      <c r="KS1" s="44"/>
      <c r="KT1" s="44"/>
      <c r="KU1" s="44"/>
      <c r="KV1" s="44"/>
      <c r="KW1" s="44"/>
      <c r="KX1" s="44"/>
      <c r="KY1" s="44"/>
      <c r="KZ1" s="44"/>
      <c r="LA1" s="44"/>
      <c r="LB1" s="44"/>
      <c r="LC1" s="44"/>
      <c r="LD1" s="44"/>
      <c r="LE1" s="44"/>
      <c r="LF1" s="44"/>
      <c r="LG1" s="44"/>
      <c r="LH1" s="44"/>
      <c r="LI1" s="44"/>
      <c r="LJ1" s="44"/>
      <c r="LK1" s="44"/>
      <c r="LL1" s="44"/>
      <c r="LM1" s="44"/>
      <c r="LN1" s="44"/>
      <c r="LO1" s="44"/>
      <c r="LP1" s="44"/>
      <c r="LQ1" s="44"/>
      <c r="LR1" s="44"/>
      <c r="LS1" s="44"/>
      <c r="LT1" s="44"/>
      <c r="LU1" s="44"/>
      <c r="LV1" s="44"/>
      <c r="LW1" s="44"/>
      <c r="LX1" s="44"/>
      <c r="LY1" s="44"/>
      <c r="LZ1" s="44"/>
      <c r="MA1" s="44"/>
      <c r="MB1" s="44"/>
      <c r="MC1" s="44"/>
      <c r="MD1" s="44"/>
      <c r="ME1" s="44"/>
      <c r="MF1" s="44"/>
      <c r="MG1" s="44"/>
      <c r="MH1" s="44"/>
      <c r="MI1" s="44"/>
      <c r="MJ1" s="44"/>
      <c r="MK1" s="44"/>
      <c r="ML1" s="44"/>
      <c r="MM1" s="44"/>
      <c r="MN1" s="44"/>
      <c r="MO1" s="44"/>
      <c r="MP1" s="44"/>
      <c r="MQ1" s="44"/>
      <c r="MR1" s="44"/>
      <c r="MS1" s="44"/>
      <c r="MT1" s="44"/>
      <c r="MU1" s="44"/>
      <c r="MV1" s="44"/>
      <c r="MW1" s="44"/>
      <c r="MX1" s="44"/>
      <c r="MY1" s="44"/>
      <c r="MZ1" s="44"/>
      <c r="NA1" s="44"/>
      <c r="NB1" s="44"/>
      <c r="NC1" s="44"/>
      <c r="ND1" s="44"/>
      <c r="NE1" s="44"/>
      <c r="NF1" s="44"/>
      <c r="NG1" s="44"/>
      <c r="NH1" s="44"/>
      <c r="NI1" s="44"/>
      <c r="NJ1" s="44"/>
      <c r="NK1" s="44"/>
      <c r="NL1" s="44"/>
      <c r="NM1" s="44"/>
      <c r="NN1" s="44"/>
      <c r="NO1" s="44"/>
      <c r="NP1" s="44"/>
      <c r="NQ1" s="44"/>
      <c r="NR1" s="44"/>
      <c r="NS1" s="44"/>
      <c r="NT1" s="44"/>
      <c r="NU1" s="44"/>
      <c r="NV1" s="44"/>
      <c r="NW1" s="44"/>
      <c r="NX1" s="44"/>
      <c r="NY1" s="44"/>
      <c r="NZ1" s="44"/>
      <c r="OA1" s="44"/>
      <c r="OB1" s="44"/>
      <c r="OC1" s="44"/>
      <c r="OD1" s="44"/>
      <c r="OE1" s="44"/>
      <c r="OF1" s="44"/>
      <c r="OG1" s="44"/>
      <c r="OH1" s="44"/>
      <c r="OI1" s="44"/>
      <c r="OJ1" s="44"/>
      <c r="OK1" s="44"/>
      <c r="OL1" s="44"/>
      <c r="OM1" s="44"/>
      <c r="ON1" s="44"/>
      <c r="OO1" s="44"/>
      <c r="OP1" s="44"/>
      <c r="OQ1" s="44"/>
      <c r="OR1" s="44"/>
      <c r="OS1" s="44"/>
      <c r="OT1" s="44"/>
      <c r="OU1" s="44"/>
      <c r="OV1" s="44"/>
      <c r="OW1" s="44"/>
      <c r="OX1" s="44"/>
      <c r="OY1" s="44"/>
      <c r="OZ1" s="44"/>
      <c r="PA1" s="44"/>
      <c r="PB1" s="44"/>
      <c r="PC1" s="44"/>
      <c r="PD1" s="44"/>
      <c r="PE1" s="44"/>
      <c r="PF1" s="44"/>
      <c r="PG1" s="44"/>
      <c r="PH1" s="44"/>
      <c r="PI1" s="44"/>
      <c r="PJ1" s="44"/>
      <c r="PK1" s="44"/>
      <c r="PL1" s="44"/>
      <c r="PM1" s="44"/>
      <c r="PN1" s="44"/>
      <c r="PO1" s="44"/>
      <c r="PP1" s="44"/>
      <c r="PQ1" s="44"/>
      <c r="PR1" s="44"/>
      <c r="PS1" s="44"/>
      <c r="PT1" s="44"/>
      <c r="PU1" s="44"/>
      <c r="PV1" s="44"/>
      <c r="PW1" s="44"/>
      <c r="PX1" s="44"/>
      <c r="PY1" s="44"/>
      <c r="PZ1" s="44"/>
      <c r="QA1" s="44"/>
      <c r="QB1" s="44"/>
      <c r="QC1" s="44"/>
      <c r="QD1" s="44"/>
      <c r="QE1" s="44"/>
      <c r="QF1" s="44"/>
      <c r="QG1" s="44"/>
      <c r="QH1" s="44"/>
      <c r="QI1" s="44"/>
      <c r="QJ1" s="44"/>
      <c r="QK1" s="44"/>
      <c r="QL1" s="44"/>
      <c r="QM1" s="44"/>
      <c r="QN1" s="44"/>
      <c r="QO1" s="44"/>
      <c r="QP1" s="44"/>
      <c r="QQ1" s="44"/>
      <c r="QR1" s="44"/>
      <c r="QS1" s="44"/>
      <c r="QT1" s="44"/>
      <c r="QU1" s="44"/>
      <c r="QV1" s="44"/>
      <c r="QW1" s="44"/>
      <c r="QX1" s="44"/>
      <c r="QY1" s="44"/>
      <c r="QZ1" s="44"/>
      <c r="RA1" s="44"/>
      <c r="RB1" s="44"/>
      <c r="RC1" s="44"/>
      <c r="RD1" s="44"/>
      <c r="RE1" s="44"/>
      <c r="RF1" s="44"/>
      <c r="RG1" s="44"/>
      <c r="RH1" s="44"/>
      <c r="RI1" s="44"/>
      <c r="RJ1" s="44"/>
      <c r="RK1" s="44"/>
      <c r="RL1" s="44"/>
      <c r="RM1" s="44"/>
      <c r="RN1" s="44"/>
      <c r="RO1" s="44"/>
      <c r="RP1" s="44"/>
      <c r="RQ1" s="44"/>
      <c r="RR1" s="44"/>
      <c r="RS1" s="44"/>
      <c r="RT1" s="44"/>
      <c r="RU1" s="44"/>
      <c r="RV1" s="44"/>
      <c r="RW1" s="44"/>
      <c r="RX1" s="44"/>
      <c r="RY1" s="44"/>
      <c r="RZ1" s="44"/>
      <c r="SA1" s="44"/>
      <c r="SB1" s="44"/>
      <c r="SC1" s="44"/>
      <c r="SD1" s="44"/>
      <c r="SE1" s="44"/>
      <c r="SF1" s="44"/>
      <c r="SG1" s="44"/>
      <c r="SH1" s="44"/>
      <c r="SI1" s="44"/>
      <c r="SJ1" s="44"/>
      <c r="SK1" s="44"/>
      <c r="SL1" s="44"/>
      <c r="SM1" s="44"/>
      <c r="SN1" s="44"/>
      <c r="SO1" s="44"/>
      <c r="SP1" s="44"/>
      <c r="SQ1" s="44"/>
      <c r="SR1" s="44"/>
      <c r="SS1" s="44"/>
      <c r="ST1" s="44"/>
      <c r="SU1" s="44"/>
      <c r="SV1" s="44"/>
      <c r="SW1" s="44"/>
      <c r="SX1" s="44"/>
      <c r="SY1" s="44"/>
      <c r="SZ1" s="44"/>
      <c r="TA1" s="44"/>
      <c r="TB1" s="44"/>
      <c r="TC1" s="44"/>
      <c r="TD1" s="44"/>
      <c r="TE1" s="44"/>
      <c r="TF1" s="44"/>
      <c r="TG1" s="44"/>
      <c r="TH1" s="44"/>
      <c r="TI1" s="44"/>
      <c r="TJ1" s="44"/>
      <c r="TK1" s="44"/>
      <c r="TL1" s="44"/>
      <c r="TM1" s="44"/>
      <c r="TN1" s="44"/>
      <c r="TO1" s="44"/>
      <c r="TP1" s="44"/>
      <c r="TQ1" s="44"/>
      <c r="TR1" s="44"/>
      <c r="TS1" s="44"/>
      <c r="TT1" s="44"/>
      <c r="TU1" s="44"/>
      <c r="TV1" s="44"/>
      <c r="TW1" s="44"/>
      <c r="TX1" s="44"/>
      <c r="TY1" s="44"/>
      <c r="TZ1" s="44"/>
      <c r="UA1" s="44"/>
      <c r="UB1" s="44"/>
      <c r="UC1" s="44"/>
      <c r="UD1" s="44"/>
      <c r="UE1" s="44"/>
      <c r="UF1" s="44"/>
      <c r="UG1" s="44"/>
      <c r="UH1" s="44"/>
      <c r="UI1" s="44"/>
      <c r="UJ1" s="44"/>
      <c r="UK1" s="44"/>
      <c r="UL1" s="44"/>
      <c r="UM1" s="44"/>
      <c r="UN1" s="44"/>
      <c r="UO1" s="44"/>
      <c r="UP1" s="44"/>
      <c r="UQ1" s="44"/>
      <c r="UR1" s="44"/>
      <c r="US1" s="44"/>
      <c r="UT1" s="44"/>
      <c r="UU1" s="44"/>
      <c r="UV1" s="44"/>
      <c r="UW1" s="44"/>
      <c r="UX1" s="44"/>
      <c r="UY1" s="44"/>
      <c r="UZ1" s="44"/>
      <c r="VA1" s="44"/>
      <c r="VB1" s="44"/>
      <c r="VC1" s="44"/>
      <c r="VD1" s="44"/>
      <c r="VE1" s="44"/>
      <c r="VF1" s="44"/>
      <c r="VG1" s="44"/>
      <c r="VH1" s="44"/>
      <c r="VI1" s="44"/>
      <c r="VJ1" s="44"/>
      <c r="VK1" s="44"/>
      <c r="VL1" s="44"/>
      <c r="VM1" s="44"/>
      <c r="VN1" s="44"/>
      <c r="VO1" s="44"/>
      <c r="VP1" s="44"/>
      <c r="VQ1" s="44"/>
      <c r="VR1" s="44"/>
      <c r="VS1" s="44"/>
      <c r="VT1" s="44"/>
      <c r="VU1" s="44"/>
      <c r="VV1" s="44"/>
      <c r="VW1" s="44"/>
      <c r="VX1" s="44"/>
      <c r="VY1" s="44"/>
      <c r="VZ1" s="44"/>
      <c r="WA1" s="44"/>
      <c r="WB1" s="44"/>
      <c r="WC1" s="44"/>
      <c r="WD1" s="44"/>
      <c r="WE1" s="44"/>
      <c r="WF1" s="44"/>
      <c r="WG1" s="44"/>
      <c r="WH1" s="44"/>
      <c r="WI1" s="44"/>
      <c r="WJ1" s="44"/>
      <c r="WK1" s="44"/>
      <c r="WL1" s="44"/>
      <c r="WM1" s="44"/>
      <c r="WN1" s="44"/>
      <c r="WO1" s="44"/>
      <c r="WP1" s="44"/>
      <c r="WQ1" s="44"/>
      <c r="WR1" s="44"/>
      <c r="WS1" s="44"/>
      <c r="WT1" s="44"/>
      <c r="WU1" s="44"/>
      <c r="WV1" s="44"/>
      <c r="WW1" s="44"/>
      <c r="WX1" s="44"/>
      <c r="WY1" s="44"/>
      <c r="WZ1" s="44"/>
      <c r="XA1" s="44"/>
      <c r="XB1" s="44"/>
      <c r="XC1" s="44"/>
      <c r="XD1" s="44"/>
      <c r="XE1" s="44"/>
      <c r="XF1" s="44"/>
      <c r="XG1" s="44"/>
      <c r="XH1" s="44"/>
      <c r="XI1" s="44"/>
      <c r="XJ1" s="44"/>
      <c r="XK1" s="44"/>
      <c r="XL1" s="44"/>
      <c r="XM1" s="44"/>
      <c r="XN1" s="44"/>
      <c r="XO1" s="44"/>
      <c r="XP1" s="44"/>
      <c r="XQ1" s="44"/>
      <c r="XR1" s="44"/>
      <c r="XS1" s="44"/>
      <c r="XT1" s="44"/>
      <c r="XU1" s="44"/>
      <c r="XV1" s="44"/>
      <c r="XW1" s="44"/>
      <c r="XX1" s="44"/>
      <c r="XY1" s="44"/>
      <c r="XZ1" s="44"/>
      <c r="YA1" s="44"/>
      <c r="YB1" s="44"/>
      <c r="YC1" s="44"/>
      <c r="YD1" s="44"/>
      <c r="YE1" s="44"/>
      <c r="YF1" s="44"/>
      <c r="YG1" s="44"/>
      <c r="YH1" s="44"/>
      <c r="YI1" s="44"/>
      <c r="YJ1" s="44"/>
      <c r="YK1" s="44"/>
      <c r="YL1" s="44"/>
      <c r="YM1" s="44"/>
      <c r="YN1" s="44"/>
      <c r="YO1" s="44"/>
      <c r="YP1" s="44"/>
      <c r="YQ1" s="44"/>
      <c r="YR1" s="44"/>
      <c r="YS1" s="44"/>
      <c r="YT1" s="44"/>
      <c r="YU1" s="44"/>
      <c r="YV1" s="44"/>
      <c r="YW1" s="44"/>
      <c r="YX1" s="44"/>
      <c r="YY1" s="44"/>
      <c r="YZ1" s="44"/>
      <c r="ZA1" s="44"/>
      <c r="ZB1" s="44"/>
      <c r="ZC1" s="44"/>
      <c r="ZD1" s="44"/>
      <c r="ZE1" s="44"/>
      <c r="ZF1" s="44"/>
      <c r="ZG1" s="44"/>
      <c r="ZH1" s="44"/>
      <c r="ZI1" s="44"/>
      <c r="ZJ1" s="44"/>
      <c r="ZK1" s="44"/>
      <c r="ZL1" s="44"/>
      <c r="ZM1" s="44"/>
      <c r="ZN1" s="44"/>
      <c r="ZO1" s="44"/>
      <c r="ZP1" s="44"/>
      <c r="ZQ1" s="44"/>
      <c r="ZR1" s="44"/>
      <c r="ZS1" s="44"/>
      <c r="ZT1" s="44"/>
      <c r="ZU1" s="44"/>
      <c r="ZV1" s="44"/>
      <c r="ZW1" s="44"/>
      <c r="ZX1" s="44"/>
      <c r="ZY1" s="44"/>
      <c r="ZZ1" s="44"/>
      <c r="AAA1" s="44"/>
      <c r="AAB1" s="44"/>
      <c r="AAC1" s="44"/>
      <c r="AAD1" s="44"/>
      <c r="AAE1" s="44"/>
      <c r="AAF1" s="44"/>
      <c r="AAG1" s="44"/>
      <c r="AAH1" s="44"/>
      <c r="AAI1" s="44"/>
      <c r="AAJ1" s="44"/>
      <c r="AAK1" s="44"/>
      <c r="AAL1" s="44"/>
      <c r="AAM1" s="44"/>
      <c r="AAN1" s="44"/>
      <c r="AAO1" s="44"/>
      <c r="AAP1" s="44"/>
      <c r="AAQ1" s="44"/>
      <c r="AAR1" s="44"/>
      <c r="AAS1" s="44"/>
      <c r="AAT1" s="44"/>
      <c r="AAU1" s="44"/>
      <c r="AAV1" s="44"/>
      <c r="AAW1" s="44"/>
      <c r="AAX1" s="44"/>
      <c r="AAY1" s="44"/>
      <c r="AAZ1" s="44"/>
      <c r="ABA1" s="44"/>
      <c r="ABB1" s="44"/>
      <c r="ABC1" s="44"/>
      <c r="ABD1" s="44"/>
      <c r="ABE1" s="44"/>
      <c r="ABF1" s="44"/>
      <c r="ABG1" s="44"/>
      <c r="ABH1" s="44"/>
      <c r="ABI1" s="44"/>
      <c r="ABJ1" s="44"/>
      <c r="ABK1" s="44"/>
      <c r="ABL1" s="44"/>
      <c r="ABM1" s="44"/>
      <c r="ABN1" s="44"/>
      <c r="ABO1" s="44"/>
      <c r="ABP1" s="44"/>
      <c r="ABQ1" s="44"/>
      <c r="ABR1" s="44"/>
      <c r="ABS1" s="44"/>
      <c r="ABT1" s="44"/>
      <c r="ABU1" s="44"/>
      <c r="ABV1" s="44"/>
      <c r="ABW1" s="44"/>
      <c r="ABX1" s="44"/>
      <c r="ABY1" s="44"/>
      <c r="ABZ1" s="44"/>
      <c r="ACA1" s="44"/>
      <c r="ACB1" s="44"/>
      <c r="ACC1" s="44"/>
      <c r="ACD1" s="44"/>
      <c r="ACE1" s="44"/>
      <c r="ACF1" s="44"/>
      <c r="ACG1" s="44"/>
      <c r="ACH1" s="44"/>
      <c r="ACI1" s="44"/>
      <c r="ACJ1" s="44"/>
      <c r="ACK1" s="44"/>
      <c r="ACL1" s="44"/>
      <c r="ACM1" s="44"/>
      <c r="ACN1" s="44"/>
      <c r="ACO1" s="44"/>
      <c r="ACP1" s="44"/>
      <c r="ACQ1" s="44"/>
      <c r="ACR1" s="44"/>
      <c r="ACS1" s="44"/>
      <c r="ACT1" s="44"/>
      <c r="ACU1" s="44"/>
      <c r="ACV1" s="44"/>
      <c r="ACW1" s="44"/>
      <c r="ACX1" s="44"/>
      <c r="ACY1" s="44"/>
      <c r="ACZ1" s="44"/>
      <c r="ADA1" s="44"/>
      <c r="ADB1" s="44"/>
      <c r="ADC1" s="44"/>
      <c r="ADD1" s="44"/>
      <c r="ADE1" s="44"/>
      <c r="ADF1" s="44"/>
      <c r="ADG1" s="44"/>
      <c r="ADH1" s="44"/>
      <c r="ADI1" s="44"/>
      <c r="ADJ1" s="44"/>
      <c r="ADK1" s="44"/>
      <c r="ADL1" s="44"/>
      <c r="ADM1" s="44"/>
      <c r="ADN1" s="44"/>
      <c r="ADO1" s="44"/>
      <c r="ADP1" s="44"/>
      <c r="ADQ1" s="44"/>
      <c r="ADR1" s="44"/>
      <c r="ADS1" s="44"/>
      <c r="ADT1" s="44"/>
      <c r="ADU1" s="44"/>
      <c r="ADV1" s="44"/>
      <c r="ADW1" s="44"/>
      <c r="ADX1" s="44"/>
      <c r="ADY1" s="44"/>
      <c r="ADZ1" s="44"/>
      <c r="AEA1" s="44"/>
      <c r="AEB1" s="44"/>
      <c r="AEC1" s="44"/>
      <c r="AED1" s="44"/>
      <c r="AEE1" s="44"/>
      <c r="AEF1" s="44"/>
      <c r="AEG1" s="44"/>
      <c r="AEH1" s="44"/>
      <c r="AEI1" s="44"/>
      <c r="AEJ1" s="44"/>
      <c r="AEK1" s="44"/>
      <c r="AEL1" s="44"/>
      <c r="AEM1" s="44"/>
      <c r="AEN1" s="44"/>
      <c r="AEO1" s="44"/>
      <c r="AEP1" s="44"/>
      <c r="AEQ1" s="44"/>
      <c r="AER1" s="44"/>
      <c r="AES1" s="44"/>
      <c r="AET1" s="44"/>
      <c r="AEU1" s="44"/>
      <c r="AEV1" s="44"/>
      <c r="AEW1" s="44"/>
      <c r="AEX1" s="44"/>
      <c r="AEY1" s="44"/>
      <c r="AEZ1" s="44"/>
      <c r="AFA1" s="44"/>
      <c r="AFB1" s="44"/>
      <c r="AFC1" s="44"/>
      <c r="AFD1" s="44"/>
      <c r="AFE1" s="44"/>
      <c r="AFF1" s="44"/>
      <c r="AFG1" s="44"/>
      <c r="AFH1" s="44"/>
      <c r="AFI1" s="44"/>
      <c r="AFJ1" s="44"/>
      <c r="AFK1" s="44"/>
      <c r="AFL1" s="44"/>
      <c r="AFM1" s="44"/>
      <c r="AFN1" s="44"/>
      <c r="AFO1" s="44"/>
      <c r="AFP1" s="44"/>
      <c r="AFQ1" s="44"/>
      <c r="AFR1" s="44"/>
      <c r="AFS1" s="44"/>
      <c r="AFT1" s="44"/>
      <c r="AFU1" s="44"/>
      <c r="AFV1" s="44"/>
      <c r="AFW1" s="44"/>
      <c r="AFX1" s="44"/>
      <c r="AFY1" s="44"/>
      <c r="AFZ1" s="44"/>
      <c r="AGA1" s="44"/>
      <c r="AGB1" s="44"/>
      <c r="AGC1" s="44"/>
      <c r="AGD1" s="44"/>
      <c r="AGE1" s="44"/>
      <c r="AGF1" s="44"/>
      <c r="AGG1" s="44"/>
      <c r="AGH1" s="44"/>
      <c r="AGI1" s="44"/>
      <c r="AGJ1" s="44"/>
      <c r="AGK1" s="44"/>
      <c r="AGL1" s="44"/>
      <c r="AGM1" s="44"/>
      <c r="AGN1" s="44"/>
      <c r="AGO1" s="44"/>
      <c r="AGP1" s="44"/>
      <c r="AGQ1" s="44"/>
      <c r="AGR1" s="44"/>
      <c r="AGS1" s="44"/>
      <c r="AGT1" s="44"/>
      <c r="AGU1" s="44"/>
      <c r="AGV1" s="44"/>
      <c r="AGW1" s="44"/>
      <c r="AGX1" s="44"/>
      <c r="AGY1" s="44"/>
      <c r="AGZ1" s="44"/>
      <c r="AHA1" s="44"/>
      <c r="AHB1" s="44"/>
      <c r="AHC1" s="44"/>
      <c r="AHD1" s="44"/>
      <c r="AHE1" s="44"/>
      <c r="AHF1" s="44"/>
      <c r="AHG1" s="44"/>
      <c r="AHH1" s="44"/>
      <c r="AHI1" s="44"/>
      <c r="AHJ1" s="44"/>
      <c r="AHK1" s="44"/>
      <c r="AHL1" s="44"/>
      <c r="AHM1" s="44"/>
      <c r="AHN1" s="44"/>
      <c r="AHO1" s="44"/>
      <c r="AHP1" s="44"/>
      <c r="AHQ1" s="44"/>
      <c r="AHR1" s="44"/>
      <c r="AHS1" s="44"/>
      <c r="AHT1" s="44"/>
      <c r="AHU1" s="44"/>
      <c r="AHV1" s="44"/>
      <c r="AHW1" s="44"/>
      <c r="AHX1" s="44"/>
      <c r="AHY1" s="44"/>
      <c r="AHZ1" s="44"/>
      <c r="AIA1" s="44"/>
      <c r="AIB1" s="44"/>
      <c r="AIC1" s="44"/>
      <c r="AID1" s="44"/>
      <c r="AIE1" s="44"/>
      <c r="AIF1" s="44"/>
      <c r="AIG1" s="44"/>
      <c r="AIH1" s="44"/>
      <c r="AII1" s="44"/>
      <c r="AIJ1" s="44"/>
      <c r="AIK1" s="44"/>
      <c r="AIL1" s="44"/>
      <c r="AIM1" s="44"/>
      <c r="AIN1" s="44"/>
      <c r="AIO1" s="44"/>
      <c r="AIP1" s="44"/>
      <c r="AIQ1" s="44"/>
      <c r="AIR1" s="44"/>
      <c r="AIS1" s="44"/>
      <c r="AIT1" s="44"/>
      <c r="AIU1" s="44"/>
      <c r="AIV1" s="44"/>
      <c r="AIW1" s="44"/>
      <c r="AIX1" s="44"/>
      <c r="AIY1" s="44"/>
      <c r="AIZ1" s="44"/>
      <c r="AJA1" s="44"/>
      <c r="AJB1" s="44"/>
      <c r="AJC1" s="44"/>
      <c r="AJD1" s="44"/>
      <c r="AJE1" s="44"/>
      <c r="AJF1" s="44"/>
      <c r="AJG1" s="44"/>
      <c r="AJH1" s="44"/>
      <c r="AJI1" s="44"/>
      <c r="AJJ1" s="44"/>
      <c r="AJK1" s="44"/>
      <c r="AJL1" s="44"/>
      <c r="AJM1" s="44"/>
      <c r="AJN1" s="44"/>
      <c r="AJO1" s="44"/>
      <c r="AJP1" s="44"/>
      <c r="AJQ1" s="44"/>
      <c r="AJR1" s="44"/>
      <c r="AJS1" s="44"/>
      <c r="AJT1" s="44"/>
      <c r="AJU1" s="44"/>
      <c r="AJV1" s="44"/>
      <c r="AJW1" s="44"/>
      <c r="AJX1" s="44"/>
      <c r="AJY1" s="44"/>
      <c r="AJZ1" s="44"/>
      <c r="AKA1" s="44"/>
      <c r="AKB1" s="44"/>
      <c r="AKC1" s="44"/>
      <c r="AKD1" s="44"/>
      <c r="AKE1" s="44"/>
      <c r="AKF1" s="44"/>
      <c r="AKG1" s="44"/>
      <c r="AKH1" s="44"/>
      <c r="AKI1" s="44"/>
      <c r="AKJ1" s="44"/>
      <c r="AKK1" s="44"/>
      <c r="AKL1" s="44"/>
      <c r="AKM1" s="44"/>
      <c r="AKN1" s="44"/>
      <c r="AKO1" s="44"/>
      <c r="AKP1" s="44"/>
      <c r="AKQ1" s="44"/>
      <c r="AKR1" s="44"/>
      <c r="AKS1" s="44"/>
      <c r="AKT1" s="44"/>
      <c r="AKU1" s="44"/>
      <c r="AKV1" s="44"/>
      <c r="AKW1" s="44"/>
      <c r="AKX1" s="44"/>
      <c r="AKY1" s="44"/>
      <c r="AKZ1" s="44"/>
      <c r="ALA1" s="44"/>
      <c r="ALB1" s="44"/>
      <c r="ALC1" s="44"/>
      <c r="ALD1" s="44"/>
      <c r="ALE1" s="44"/>
      <c r="ALF1" s="44"/>
      <c r="ALG1" s="44"/>
      <c r="ALH1" s="44"/>
      <c r="ALI1" s="44"/>
      <c r="ALJ1" s="44"/>
      <c r="ALK1" s="44"/>
      <c r="ALL1" s="44"/>
      <c r="ALM1" s="44"/>
      <c r="ALN1" s="44"/>
      <c r="ALO1" s="44"/>
      <c r="ALP1" s="44"/>
      <c r="ALQ1" s="44"/>
      <c r="ALR1" s="44"/>
      <c r="ALS1" s="44"/>
      <c r="ALT1" s="44"/>
      <c r="ALU1" s="44"/>
      <c r="ALV1" s="44"/>
      <c r="ALW1" s="44"/>
      <c r="ALX1" s="44"/>
      <c r="ALY1" s="44"/>
      <c r="ALZ1" s="44"/>
      <c r="AMA1" s="44"/>
      <c r="AMB1" s="44"/>
      <c r="AMC1" s="44"/>
      <c r="AMD1" s="44"/>
      <c r="AME1" s="44"/>
      <c r="AMF1" s="44"/>
      <c r="AMG1" s="44"/>
      <c r="AMH1" s="44"/>
    </row>
    <row r="2" spans="1:1022" x14ac:dyDescent="0.35">
      <c r="A2" s="645"/>
      <c r="B2" s="646"/>
      <c r="C2" s="646"/>
      <c r="D2" s="646"/>
    </row>
    <row r="3" spans="1:1022" ht="27" x14ac:dyDescent="0.35">
      <c r="A3" s="926" t="s">
        <v>109</v>
      </c>
      <c r="B3" s="926"/>
      <c r="C3" s="926"/>
      <c r="D3" s="926"/>
      <c r="E3" s="926"/>
      <c r="F3" s="926"/>
      <c r="G3" s="926"/>
      <c r="H3" s="926"/>
    </row>
    <row r="4" spans="1:1022" ht="27.75" x14ac:dyDescent="0.4">
      <c r="A4" s="648"/>
      <c r="B4" s="642"/>
      <c r="C4" s="642"/>
      <c r="D4" s="642"/>
      <c r="E4" s="643"/>
      <c r="H4" s="643" t="s">
        <v>2</v>
      </c>
    </row>
    <row r="5" spans="1:1022" ht="28.5" thickBot="1" x14ac:dyDescent="0.45">
      <c r="A5" s="9"/>
      <c r="B5" s="927" t="s">
        <v>3</v>
      </c>
      <c r="C5" s="927"/>
      <c r="D5" s="927"/>
      <c r="E5" s="673" t="s">
        <v>4</v>
      </c>
      <c r="F5" s="651" t="s">
        <v>5</v>
      </c>
      <c r="G5" s="651" t="s">
        <v>6</v>
      </c>
      <c r="H5" s="651" t="s">
        <v>211</v>
      </c>
    </row>
    <row r="6" spans="1:1022" ht="33" customHeight="1" thickBot="1" x14ac:dyDescent="0.4">
      <c r="A6" s="1063">
        <v>1</v>
      </c>
      <c r="B6" s="1054" t="s">
        <v>7</v>
      </c>
      <c r="C6" s="1054"/>
      <c r="D6" s="1066"/>
      <c r="E6" s="1064" t="s">
        <v>108</v>
      </c>
      <c r="F6" s="1051" t="s">
        <v>208</v>
      </c>
      <c r="G6" s="1052"/>
      <c r="H6" s="1053"/>
    </row>
    <row r="7" spans="1:1022" ht="33" customHeight="1" x14ac:dyDescent="0.35">
      <c r="A7" s="1063"/>
      <c r="B7" s="1054"/>
      <c r="C7" s="1054"/>
      <c r="D7" s="1066"/>
      <c r="E7" s="1065"/>
      <c r="F7" s="653" t="s">
        <v>442</v>
      </c>
      <c r="G7" s="652" t="s">
        <v>443</v>
      </c>
      <c r="H7" s="654" t="s">
        <v>444</v>
      </c>
    </row>
    <row r="8" spans="1:1022" ht="28.5" thickBot="1" x14ac:dyDescent="0.45">
      <c r="A8" s="1063"/>
      <c r="B8" s="930">
        <v>1</v>
      </c>
      <c r="C8" s="930"/>
      <c r="D8" s="1067"/>
      <c r="E8" s="674">
        <v>2</v>
      </c>
      <c r="F8" s="655">
        <v>3</v>
      </c>
      <c r="G8" s="651">
        <v>4</v>
      </c>
      <c r="H8" s="656">
        <v>5</v>
      </c>
    </row>
    <row r="9" spans="1:1022" ht="27.75" x14ac:dyDescent="0.4">
      <c r="A9" s="12">
        <v>2</v>
      </c>
      <c r="B9" s="913" t="s">
        <v>8</v>
      </c>
      <c r="C9" s="913"/>
      <c r="D9" s="913"/>
      <c r="E9" s="1068"/>
      <c r="F9" s="1090"/>
      <c r="G9" s="1091"/>
      <c r="H9" s="1092"/>
    </row>
    <row r="10" spans="1:1022" ht="27.75" x14ac:dyDescent="0.4">
      <c r="A10" s="12">
        <v>3</v>
      </c>
      <c r="B10" s="700" t="s">
        <v>9</v>
      </c>
      <c r="C10" s="914" t="s">
        <v>10</v>
      </c>
      <c r="D10" s="914"/>
      <c r="E10" s="1069"/>
      <c r="F10" s="657"/>
      <c r="G10" s="658"/>
      <c r="H10" s="659"/>
    </row>
    <row r="11" spans="1:1022" ht="27.75" x14ac:dyDescent="0.4">
      <c r="A11" s="12">
        <v>4</v>
      </c>
      <c r="B11" s="701"/>
      <c r="C11" s="17" t="s">
        <v>11</v>
      </c>
      <c r="D11" s="702" t="s">
        <v>12</v>
      </c>
      <c r="E11" s="1070">
        <v>144563930</v>
      </c>
      <c r="F11" s="657">
        <v>144563930</v>
      </c>
      <c r="G11" s="658"/>
      <c r="H11" s="659"/>
    </row>
    <row r="12" spans="1:1022" ht="27.75" x14ac:dyDescent="0.4">
      <c r="A12" s="12">
        <v>5</v>
      </c>
      <c r="B12" s="701"/>
      <c r="C12" s="18" t="s">
        <v>13</v>
      </c>
      <c r="D12" s="19" t="s">
        <v>14</v>
      </c>
      <c r="E12" s="1071">
        <v>241467284</v>
      </c>
      <c r="F12" s="657">
        <v>241467284</v>
      </c>
      <c r="G12" s="658"/>
      <c r="H12" s="659"/>
    </row>
    <row r="13" spans="1:1022" ht="27.75" x14ac:dyDescent="0.4">
      <c r="A13" s="12">
        <v>6</v>
      </c>
      <c r="B13" s="701"/>
      <c r="C13" s="706" t="s">
        <v>15</v>
      </c>
      <c r="D13" s="707" t="s">
        <v>16</v>
      </c>
      <c r="E13" s="1071">
        <v>479492322</v>
      </c>
      <c r="F13" s="657">
        <v>450542322</v>
      </c>
      <c r="G13" s="658"/>
      <c r="H13" s="659">
        <v>28950000</v>
      </c>
    </row>
    <row r="14" spans="1:1022" ht="27.75" x14ac:dyDescent="0.4">
      <c r="A14" s="12">
        <v>7</v>
      </c>
      <c r="B14" s="701"/>
      <c r="C14" s="706" t="s">
        <v>17</v>
      </c>
      <c r="D14" s="708" t="s">
        <v>18</v>
      </c>
      <c r="E14" s="1071">
        <v>38498600</v>
      </c>
      <c r="F14" s="657">
        <v>38498600</v>
      </c>
      <c r="G14" s="658"/>
      <c r="H14" s="659"/>
    </row>
    <row r="15" spans="1:1022" ht="27.75" x14ac:dyDescent="0.4">
      <c r="A15" s="12">
        <v>8</v>
      </c>
      <c r="B15" s="701"/>
      <c r="C15" s="20" t="s">
        <v>19</v>
      </c>
      <c r="D15" s="21" t="s">
        <v>541</v>
      </c>
      <c r="E15" s="1071"/>
      <c r="F15" s="657"/>
      <c r="G15" s="658"/>
      <c r="H15" s="659"/>
    </row>
    <row r="16" spans="1:1022" ht="27.75" x14ac:dyDescent="0.4">
      <c r="A16" s="12">
        <v>9</v>
      </c>
      <c r="B16" s="701"/>
      <c r="C16" s="20"/>
      <c r="D16" s="21" t="s">
        <v>110</v>
      </c>
      <c r="E16" s="1071"/>
      <c r="F16" s="657"/>
      <c r="G16" s="658"/>
      <c r="H16" s="659"/>
    </row>
    <row r="17" spans="1:8" ht="27.75" x14ac:dyDescent="0.4">
      <c r="A17" s="12">
        <v>10</v>
      </c>
      <c r="B17" s="701"/>
      <c r="C17" s="20"/>
      <c r="D17" s="21" t="s">
        <v>20</v>
      </c>
      <c r="E17" s="1071"/>
      <c r="F17" s="657"/>
      <c r="G17" s="658"/>
      <c r="H17" s="659"/>
    </row>
    <row r="18" spans="1:8" ht="27.75" x14ac:dyDescent="0.4">
      <c r="A18" s="12">
        <v>11</v>
      </c>
      <c r="B18" s="701"/>
      <c r="C18" s="20"/>
      <c r="D18" s="21" t="s">
        <v>21</v>
      </c>
      <c r="E18" s="1071"/>
      <c r="F18" s="657"/>
      <c r="G18" s="658"/>
      <c r="H18" s="659"/>
    </row>
    <row r="19" spans="1:8" ht="27.75" x14ac:dyDescent="0.4">
      <c r="A19" s="12">
        <v>12</v>
      </c>
      <c r="B19" s="701"/>
      <c r="C19" s="891"/>
      <c r="D19" s="21" t="s">
        <v>542</v>
      </c>
      <c r="E19" s="1071"/>
      <c r="F19" s="657"/>
      <c r="G19" s="658"/>
      <c r="H19" s="659"/>
    </row>
    <row r="20" spans="1:8" ht="27.75" x14ac:dyDescent="0.4">
      <c r="A20" s="12">
        <v>13</v>
      </c>
      <c r="B20" s="701"/>
      <c r="C20" s="706" t="s">
        <v>22</v>
      </c>
      <c r="D20" s="708" t="s">
        <v>23</v>
      </c>
      <c r="E20" s="1071"/>
      <c r="F20" s="657"/>
      <c r="G20" s="658"/>
      <c r="H20" s="659"/>
    </row>
    <row r="21" spans="1:8" ht="27.75" x14ac:dyDescent="0.4">
      <c r="A21" s="12">
        <v>14</v>
      </c>
      <c r="B21" s="915" t="s">
        <v>24</v>
      </c>
      <c r="C21" s="915"/>
      <c r="D21" s="915"/>
      <c r="E21" s="1072">
        <f>E11+E12+E13+E14+E16+E17+E18+E20</f>
        <v>904022136</v>
      </c>
      <c r="F21" s="666">
        <f>SUM(F11:F20)</f>
        <v>875072136</v>
      </c>
      <c r="G21" s="658"/>
      <c r="H21" s="667">
        <f>SUM(H11:H20)</f>
        <v>28950000</v>
      </c>
    </row>
    <row r="22" spans="1:8" ht="27.75" x14ac:dyDescent="0.4">
      <c r="A22" s="12">
        <v>15</v>
      </c>
      <c r="B22" s="712" t="s">
        <v>25</v>
      </c>
      <c r="C22" s="916" t="s">
        <v>26</v>
      </c>
      <c r="D22" s="916"/>
      <c r="E22" s="1073"/>
      <c r="F22" s="657"/>
      <c r="G22" s="658"/>
      <c r="H22" s="659"/>
    </row>
    <row r="23" spans="1:8" ht="27.75" x14ac:dyDescent="0.4">
      <c r="A23" s="12">
        <v>16</v>
      </c>
      <c r="B23" s="701"/>
      <c r="C23" s="24" t="s">
        <v>27</v>
      </c>
      <c r="D23" s="25" t="s">
        <v>28</v>
      </c>
      <c r="E23" s="1074">
        <f>SUM(E24:E26)</f>
        <v>647300000</v>
      </c>
      <c r="F23" s="657"/>
      <c r="G23" s="658"/>
      <c r="H23" s="659"/>
    </row>
    <row r="24" spans="1:8" ht="27.75" x14ac:dyDescent="0.4">
      <c r="A24" s="12">
        <v>17</v>
      </c>
      <c r="B24" s="701"/>
      <c r="C24" s="24"/>
      <c r="D24" s="25" t="s">
        <v>29</v>
      </c>
      <c r="E24" s="1075">
        <v>600000000</v>
      </c>
      <c r="F24" s="657">
        <v>600000000</v>
      </c>
      <c r="G24" s="658"/>
      <c r="H24" s="659"/>
    </row>
    <row r="25" spans="1:8" ht="27.75" x14ac:dyDescent="0.4">
      <c r="A25" s="12">
        <v>18</v>
      </c>
      <c r="B25" s="701"/>
      <c r="C25" s="24"/>
      <c r="D25" s="25" t="s">
        <v>30</v>
      </c>
      <c r="E25" s="1075">
        <v>47000000</v>
      </c>
      <c r="F25" s="657">
        <v>47000000</v>
      </c>
      <c r="G25" s="658"/>
      <c r="H25" s="659"/>
    </row>
    <row r="26" spans="1:8" ht="27.75" x14ac:dyDescent="0.4">
      <c r="A26" s="12">
        <v>19</v>
      </c>
      <c r="B26" s="701"/>
      <c r="C26" s="24"/>
      <c r="D26" s="25" t="s">
        <v>31</v>
      </c>
      <c r="E26" s="1075">
        <v>300000</v>
      </c>
      <c r="F26" s="657">
        <v>300000</v>
      </c>
      <c r="G26" s="658"/>
      <c r="H26" s="659"/>
    </row>
    <row r="27" spans="1:8" ht="27.75" x14ac:dyDescent="0.4">
      <c r="A27" s="12">
        <v>20</v>
      </c>
      <c r="B27" s="717"/>
      <c r="C27" s="706" t="s">
        <v>32</v>
      </c>
      <c r="D27" s="26" t="s">
        <v>33</v>
      </c>
      <c r="E27" s="1074">
        <f>SUM(E28:E30)</f>
        <v>4500000</v>
      </c>
      <c r="F27" s="657"/>
      <c r="G27" s="658"/>
      <c r="H27" s="659"/>
    </row>
    <row r="28" spans="1:8" ht="27.75" x14ac:dyDescent="0.4">
      <c r="A28" s="12">
        <v>21</v>
      </c>
      <c r="B28" s="717"/>
      <c r="C28" s="706"/>
      <c r="D28" s="26" t="s">
        <v>34</v>
      </c>
      <c r="E28" s="1075"/>
      <c r="F28" s="657"/>
      <c r="G28" s="658"/>
      <c r="H28" s="659"/>
    </row>
    <row r="29" spans="1:8" ht="27.75" x14ac:dyDescent="0.4">
      <c r="A29" s="12">
        <v>22</v>
      </c>
      <c r="B29" s="717"/>
      <c r="C29" s="706"/>
      <c r="D29" s="26" t="s">
        <v>35</v>
      </c>
      <c r="E29" s="1075">
        <v>500000</v>
      </c>
      <c r="F29" s="657">
        <v>500000</v>
      </c>
      <c r="G29" s="658"/>
      <c r="H29" s="659"/>
    </row>
    <row r="30" spans="1:8" ht="27.75" x14ac:dyDescent="0.4">
      <c r="A30" s="12">
        <v>23</v>
      </c>
      <c r="B30" s="717"/>
      <c r="C30" s="706"/>
      <c r="D30" s="26" t="s">
        <v>36</v>
      </c>
      <c r="E30" s="1075">
        <v>4000000</v>
      </c>
      <c r="F30" s="657">
        <v>4000000</v>
      </c>
      <c r="G30" s="658"/>
      <c r="H30" s="659"/>
    </row>
    <row r="31" spans="1:8" ht="27.75" x14ac:dyDescent="0.4">
      <c r="A31" s="12">
        <v>24</v>
      </c>
      <c r="B31" s="888" t="s">
        <v>37</v>
      </c>
      <c r="C31" s="719"/>
      <c r="D31" s="720"/>
      <c r="E31" s="1076">
        <f>E24+E25+E26+E28+E29+E30</f>
        <v>651800000</v>
      </c>
      <c r="F31" s="666">
        <f>SUM(F24:F30)</f>
        <v>651800000</v>
      </c>
      <c r="G31" s="658"/>
      <c r="H31" s="659"/>
    </row>
    <row r="32" spans="1:8" ht="27.75" x14ac:dyDescent="0.4">
      <c r="A32" s="12">
        <v>25</v>
      </c>
      <c r="B32" s="27" t="s">
        <v>38</v>
      </c>
      <c r="C32" s="917" t="s">
        <v>39</v>
      </c>
      <c r="D32" s="917"/>
      <c r="E32" s="1074"/>
      <c r="F32" s="657"/>
      <c r="G32" s="658"/>
      <c r="H32" s="659"/>
    </row>
    <row r="33" spans="1:8" ht="27.75" x14ac:dyDescent="0.4">
      <c r="A33" s="12">
        <v>26</v>
      </c>
      <c r="B33" s="717"/>
      <c r="C33" s="24" t="s">
        <v>40</v>
      </c>
      <c r="D33" s="8" t="s">
        <v>41</v>
      </c>
      <c r="E33" s="1077">
        <v>107301135</v>
      </c>
      <c r="F33" s="657">
        <v>72291788</v>
      </c>
      <c r="G33" s="658">
        <v>35009347</v>
      </c>
      <c r="H33" s="659"/>
    </row>
    <row r="34" spans="1:8" ht="27.75" x14ac:dyDescent="0.4">
      <c r="A34" s="12">
        <v>27</v>
      </c>
      <c r="B34" s="717"/>
      <c r="C34" s="723" t="s">
        <v>42</v>
      </c>
      <c r="D34" s="724" t="s">
        <v>43</v>
      </c>
      <c r="E34" s="1078"/>
      <c r="F34" s="657"/>
      <c r="G34" s="658"/>
      <c r="H34" s="659"/>
    </row>
    <row r="35" spans="1:8" ht="27.75" x14ac:dyDescent="0.4">
      <c r="A35" s="12">
        <v>28</v>
      </c>
      <c r="B35" s="717"/>
      <c r="C35" s="723" t="s">
        <v>44</v>
      </c>
      <c r="D35" s="727" t="s">
        <v>45</v>
      </c>
      <c r="E35" s="1077">
        <f>'2.a.sz.melléklet'!N29+'2.a.sz.melléklet'!O29</f>
        <v>84614976</v>
      </c>
      <c r="F35" s="657">
        <v>63333976</v>
      </c>
      <c r="G35" s="658">
        <v>21281000</v>
      </c>
      <c r="H35" s="659"/>
    </row>
    <row r="36" spans="1:8" ht="27.75" x14ac:dyDescent="0.4">
      <c r="A36" s="12">
        <v>29</v>
      </c>
      <c r="B36" s="889" t="s">
        <v>46</v>
      </c>
      <c r="C36" s="729"/>
      <c r="D36" s="29"/>
      <c r="E36" s="1079">
        <f>SUM(E33:E35)</f>
        <v>191916111</v>
      </c>
      <c r="F36" s="1093">
        <f>SUM(F33:F35)</f>
        <v>135625764</v>
      </c>
      <c r="G36" s="670">
        <f>SUM(G33:G35)</f>
        <v>56290347</v>
      </c>
      <c r="H36" s="659"/>
    </row>
    <row r="37" spans="1:8" ht="27.75" x14ac:dyDescent="0.4">
      <c r="A37" s="12">
        <v>30</v>
      </c>
      <c r="B37" s="732" t="s">
        <v>47</v>
      </c>
      <c r="C37" s="24" t="s">
        <v>48</v>
      </c>
      <c r="D37" s="29" t="s">
        <v>49</v>
      </c>
      <c r="E37" s="1074">
        <f>SUM(E39:E53)</f>
        <v>37563008</v>
      </c>
      <c r="F37" s="657"/>
      <c r="G37" s="658"/>
      <c r="H37" s="659"/>
    </row>
    <row r="38" spans="1:8" ht="27.75" x14ac:dyDescent="0.4">
      <c r="A38" s="12">
        <v>31</v>
      </c>
      <c r="B38" s="733"/>
      <c r="C38" s="30"/>
      <c r="D38" s="29" t="s">
        <v>50</v>
      </c>
      <c r="E38" s="1080"/>
      <c r="F38" s="657"/>
      <c r="G38" s="658"/>
      <c r="H38" s="659"/>
    </row>
    <row r="39" spans="1:8" ht="27.75" x14ac:dyDescent="0.4">
      <c r="A39" s="12">
        <v>32</v>
      </c>
      <c r="B39" s="733"/>
      <c r="C39" s="30"/>
      <c r="D39" s="29" t="s">
        <v>51</v>
      </c>
      <c r="E39" s="1075">
        <v>10960148</v>
      </c>
      <c r="F39" s="657"/>
      <c r="G39" s="658">
        <v>10960148</v>
      </c>
      <c r="H39" s="659"/>
    </row>
    <row r="40" spans="1:8" ht="27.75" x14ac:dyDescent="0.4">
      <c r="A40" s="12">
        <v>33</v>
      </c>
      <c r="B40" s="733"/>
      <c r="C40" s="30"/>
      <c r="D40" s="29" t="s">
        <v>52</v>
      </c>
      <c r="E40" s="1075"/>
      <c r="F40" s="657"/>
      <c r="G40" s="658"/>
      <c r="H40" s="659"/>
    </row>
    <row r="41" spans="1:8" ht="27.75" x14ac:dyDescent="0.4">
      <c r="A41" s="12">
        <v>34</v>
      </c>
      <c r="B41" s="733"/>
      <c r="C41" s="30"/>
      <c r="D41" s="29" t="s">
        <v>53</v>
      </c>
      <c r="E41" s="1075"/>
      <c r="F41" s="657"/>
      <c r="G41" s="658"/>
      <c r="H41" s="659"/>
    </row>
    <row r="42" spans="1:8" ht="27.75" x14ac:dyDescent="0.4">
      <c r="A42" s="12">
        <v>35</v>
      </c>
      <c r="B42" s="733"/>
      <c r="C42" s="30"/>
      <c r="D42" s="29" t="s">
        <v>111</v>
      </c>
      <c r="E42" s="1075"/>
      <c r="F42" s="657"/>
      <c r="G42" s="658"/>
      <c r="H42" s="659"/>
    </row>
    <row r="43" spans="1:8" ht="27.75" x14ac:dyDescent="0.4">
      <c r="A43" s="12">
        <v>36</v>
      </c>
      <c r="B43" s="733"/>
      <c r="C43" s="30"/>
      <c r="D43" s="29" t="s">
        <v>112</v>
      </c>
      <c r="E43" s="1075"/>
      <c r="F43" s="657"/>
      <c r="G43" s="658"/>
      <c r="H43" s="659"/>
    </row>
    <row r="44" spans="1:8" ht="27.75" x14ac:dyDescent="0.4">
      <c r="A44" s="12">
        <v>37</v>
      </c>
      <c r="B44" s="733"/>
      <c r="C44" s="30"/>
      <c r="D44" s="29" t="s">
        <v>113</v>
      </c>
      <c r="E44" s="1075"/>
      <c r="F44" s="657"/>
      <c r="G44" s="658"/>
      <c r="H44" s="659"/>
    </row>
    <row r="45" spans="1:8" ht="27.75" x14ac:dyDescent="0.4">
      <c r="A45" s="12">
        <v>38</v>
      </c>
      <c r="B45" s="733"/>
      <c r="C45" s="30"/>
      <c r="D45" s="29" t="s">
        <v>114</v>
      </c>
      <c r="E45" s="1075"/>
      <c r="F45" s="657"/>
      <c r="G45" s="658"/>
      <c r="H45" s="659"/>
    </row>
    <row r="46" spans="1:8" ht="27.75" x14ac:dyDescent="0.4">
      <c r="A46" s="12">
        <v>39</v>
      </c>
      <c r="B46" s="733"/>
      <c r="C46" s="30"/>
      <c r="D46" s="29" t="s">
        <v>115</v>
      </c>
      <c r="E46" s="1075"/>
      <c r="F46" s="657"/>
      <c r="G46" s="658"/>
      <c r="H46" s="659"/>
    </row>
    <row r="47" spans="1:8" ht="27.75" x14ac:dyDescent="0.4">
      <c r="A47" s="12">
        <v>40</v>
      </c>
      <c r="B47" s="733"/>
      <c r="C47" s="30"/>
      <c r="D47" s="29" t="s">
        <v>116</v>
      </c>
      <c r="E47" s="1075"/>
      <c r="F47" s="657"/>
      <c r="G47" s="658"/>
      <c r="H47" s="659"/>
    </row>
    <row r="48" spans="1:8" ht="27.75" x14ac:dyDescent="0.4">
      <c r="A48" s="12">
        <v>41</v>
      </c>
      <c r="B48" s="733"/>
      <c r="C48" s="30"/>
      <c r="D48" s="29" t="s">
        <v>117</v>
      </c>
      <c r="E48" s="1075"/>
      <c r="F48" s="657"/>
      <c r="G48" s="658"/>
      <c r="H48" s="659"/>
    </row>
    <row r="49" spans="1:8" ht="27.75" x14ac:dyDescent="0.4">
      <c r="A49" s="12">
        <v>42</v>
      </c>
      <c r="B49" s="733"/>
      <c r="C49" s="30"/>
      <c r="D49" s="29" t="s">
        <v>54</v>
      </c>
      <c r="E49" s="1075"/>
      <c r="F49" s="657"/>
      <c r="G49" s="658"/>
      <c r="H49" s="659"/>
    </row>
    <row r="50" spans="1:8" ht="27.75" x14ac:dyDescent="0.4">
      <c r="A50" s="12">
        <v>43</v>
      </c>
      <c r="B50" s="733"/>
      <c r="C50" s="30"/>
      <c r="D50" s="29" t="s">
        <v>118</v>
      </c>
      <c r="E50" s="1075"/>
      <c r="F50" s="657"/>
      <c r="G50" s="658"/>
      <c r="H50" s="659"/>
    </row>
    <row r="51" spans="1:8" ht="27.75" x14ac:dyDescent="0.4">
      <c r="A51" s="12">
        <v>44</v>
      </c>
      <c r="B51" s="733"/>
      <c r="C51" s="30"/>
      <c r="D51" s="29" t="s">
        <v>119</v>
      </c>
      <c r="E51" s="1075"/>
      <c r="F51" s="657"/>
      <c r="G51" s="658"/>
      <c r="H51" s="659"/>
    </row>
    <row r="52" spans="1:8" ht="27.75" x14ac:dyDescent="0.4">
      <c r="A52" s="12">
        <v>45</v>
      </c>
      <c r="B52" s="733"/>
      <c r="C52" s="30"/>
      <c r="D52" s="29" t="s">
        <v>120</v>
      </c>
      <c r="E52" s="1075"/>
      <c r="F52" s="657"/>
      <c r="G52" s="658"/>
      <c r="H52" s="659"/>
    </row>
    <row r="53" spans="1:8" ht="27.75" x14ac:dyDescent="0.4">
      <c r="A53" s="12">
        <v>46</v>
      </c>
      <c r="B53" s="733"/>
      <c r="C53" s="867"/>
      <c r="D53" s="29" t="s">
        <v>543</v>
      </c>
      <c r="E53" s="1075">
        <v>26602860</v>
      </c>
      <c r="F53" s="657"/>
      <c r="G53" s="658">
        <v>26602860</v>
      </c>
      <c r="H53" s="659"/>
    </row>
    <row r="54" spans="1:8" ht="27.75" x14ac:dyDescent="0.4">
      <c r="A54" s="12">
        <v>47</v>
      </c>
      <c r="B54" s="733"/>
      <c r="C54" s="723" t="s">
        <v>55</v>
      </c>
      <c r="D54" s="29" t="s">
        <v>56</v>
      </c>
      <c r="E54" s="1074">
        <f>SUM(E55:E59)</f>
        <v>0</v>
      </c>
      <c r="F54" s="657"/>
      <c r="G54" s="658"/>
      <c r="H54" s="659"/>
    </row>
    <row r="55" spans="1:8" ht="27.75" x14ac:dyDescent="0.4">
      <c r="A55" s="12">
        <v>48</v>
      </c>
      <c r="B55" s="733"/>
      <c r="C55" s="30"/>
      <c r="D55" s="29" t="s">
        <v>57</v>
      </c>
      <c r="E55" s="1075"/>
      <c r="F55" s="657"/>
      <c r="G55" s="658"/>
      <c r="H55" s="659"/>
    </row>
    <row r="56" spans="1:8" ht="27.75" x14ac:dyDescent="0.4">
      <c r="A56" s="12">
        <v>49</v>
      </c>
      <c r="B56" s="733"/>
      <c r="C56" s="30"/>
      <c r="D56" s="29" t="s">
        <v>58</v>
      </c>
      <c r="E56" s="1075"/>
      <c r="F56" s="657"/>
      <c r="G56" s="658"/>
      <c r="H56" s="659"/>
    </row>
    <row r="57" spans="1:8" ht="27.75" x14ac:dyDescent="0.4">
      <c r="A57" s="12">
        <v>50</v>
      </c>
      <c r="B57" s="733"/>
      <c r="C57" s="30"/>
      <c r="D57" s="29" t="s">
        <v>59</v>
      </c>
      <c r="E57" s="1075"/>
      <c r="F57" s="657"/>
      <c r="G57" s="658"/>
      <c r="H57" s="659"/>
    </row>
    <row r="58" spans="1:8" ht="27.75" x14ac:dyDescent="0.4">
      <c r="A58" s="12">
        <v>51</v>
      </c>
      <c r="B58" s="733"/>
      <c r="C58" s="30"/>
      <c r="D58" s="29" t="s">
        <v>121</v>
      </c>
      <c r="E58" s="1075"/>
      <c r="F58" s="657"/>
      <c r="G58" s="658"/>
      <c r="H58" s="659"/>
    </row>
    <row r="59" spans="1:8" ht="27.75" x14ac:dyDescent="0.4">
      <c r="A59" s="12">
        <v>52</v>
      </c>
      <c r="B59" s="733"/>
      <c r="C59" s="30"/>
      <c r="D59" s="29" t="s">
        <v>60</v>
      </c>
      <c r="E59" s="1075"/>
      <c r="F59" s="657"/>
      <c r="G59" s="658"/>
      <c r="H59" s="659"/>
    </row>
    <row r="60" spans="1:8" ht="27.75" x14ac:dyDescent="0.4">
      <c r="A60" s="12">
        <v>53</v>
      </c>
      <c r="B60" s="737"/>
      <c r="C60" s="24" t="s">
        <v>61</v>
      </c>
      <c r="D60" s="29" t="s">
        <v>62</v>
      </c>
      <c r="E60" s="1074">
        <f>SUM(E61:E62)</f>
        <v>0</v>
      </c>
      <c r="F60" s="657"/>
      <c r="G60" s="658"/>
      <c r="H60" s="659"/>
    </row>
    <row r="61" spans="1:8" ht="27.75" x14ac:dyDescent="0.4">
      <c r="A61" s="12">
        <v>54</v>
      </c>
      <c r="B61" s="717"/>
      <c r="C61" s="723"/>
      <c r="D61" s="29" t="s">
        <v>63</v>
      </c>
      <c r="E61" s="1075"/>
      <c r="F61" s="657"/>
      <c r="G61" s="658"/>
      <c r="H61" s="659"/>
    </row>
    <row r="62" spans="1:8" ht="27.75" x14ac:dyDescent="0.4">
      <c r="A62" s="12">
        <v>55</v>
      </c>
      <c r="B62" s="717"/>
      <c r="C62" s="723"/>
      <c r="D62" s="29" t="s">
        <v>64</v>
      </c>
      <c r="E62" s="1075"/>
      <c r="F62" s="657"/>
      <c r="G62" s="658"/>
      <c r="H62" s="659"/>
    </row>
    <row r="63" spans="1:8" ht="28.5" thickBot="1" x14ac:dyDescent="0.45">
      <c r="A63" s="12">
        <v>56</v>
      </c>
      <c r="B63" s="912" t="s">
        <v>65</v>
      </c>
      <c r="C63" s="912"/>
      <c r="D63" s="912"/>
      <c r="E63" s="1080">
        <f>E37+E54+E60</f>
        <v>37563008</v>
      </c>
      <c r="F63" s="660"/>
      <c r="G63" s="669">
        <f>SUM(G39:G62)</f>
        <v>37563008</v>
      </c>
      <c r="H63" s="662"/>
    </row>
    <row r="64" spans="1:8" ht="28.5" thickBot="1" x14ac:dyDescent="0.4">
      <c r="A64" s="12">
        <v>57</v>
      </c>
      <c r="B64" s="921" t="s">
        <v>66</v>
      </c>
      <c r="C64" s="921"/>
      <c r="D64" s="921"/>
      <c r="E64" s="1081">
        <f>E21+E31+E36+E63</f>
        <v>1785301255</v>
      </c>
      <c r="F64" s="1094">
        <f>F21+F31+F36+F63</f>
        <v>1662497900</v>
      </c>
      <c r="G64" s="671">
        <f>G21+G31+G36+G63</f>
        <v>93853355</v>
      </c>
      <c r="H64" s="1095">
        <f>H21+H31+H36+H63</f>
        <v>28950000</v>
      </c>
    </row>
    <row r="65" spans="1:8" ht="27.75" x14ac:dyDescent="0.4">
      <c r="A65" s="12">
        <v>58</v>
      </c>
      <c r="B65" s="922" t="s">
        <v>67</v>
      </c>
      <c r="C65" s="922"/>
      <c r="D65" s="922"/>
      <c r="E65" s="1073"/>
      <c r="F65" s="663"/>
      <c r="G65" s="664"/>
      <c r="H65" s="665"/>
    </row>
    <row r="66" spans="1:8" ht="27.75" x14ac:dyDescent="0.4">
      <c r="A66" s="12">
        <v>59</v>
      </c>
      <c r="B66" s="740" t="s">
        <v>9</v>
      </c>
      <c r="C66" s="31" t="s">
        <v>68</v>
      </c>
      <c r="D66" s="31"/>
      <c r="E66" s="1073"/>
      <c r="F66" s="657"/>
      <c r="G66" s="658"/>
      <c r="H66" s="659"/>
    </row>
    <row r="67" spans="1:8" ht="27.75" x14ac:dyDescent="0.4">
      <c r="A67" s="12">
        <v>60</v>
      </c>
      <c r="B67" s="740"/>
      <c r="C67" s="20" t="s">
        <v>11</v>
      </c>
      <c r="D67" s="25" t="s">
        <v>69</v>
      </c>
      <c r="E67" s="1075"/>
      <c r="F67" s="657"/>
      <c r="G67" s="658"/>
      <c r="H67" s="659"/>
    </row>
    <row r="68" spans="1:8" ht="27.75" x14ac:dyDescent="0.4">
      <c r="A68" s="12">
        <v>61</v>
      </c>
      <c r="B68" s="740"/>
      <c r="C68" s="20"/>
      <c r="D68" s="25" t="s">
        <v>122</v>
      </c>
      <c r="E68" s="1075"/>
      <c r="F68" s="657"/>
      <c r="G68" s="658"/>
      <c r="H68" s="659"/>
    </row>
    <row r="69" spans="1:8" ht="27.75" x14ac:dyDescent="0.4">
      <c r="A69" s="12">
        <v>62</v>
      </c>
      <c r="B69" s="740"/>
      <c r="C69" s="20"/>
      <c r="D69" s="25" t="s">
        <v>123</v>
      </c>
      <c r="E69" s="1075"/>
      <c r="F69" s="657"/>
      <c r="G69" s="658"/>
      <c r="H69" s="659"/>
    </row>
    <row r="70" spans="1:8" ht="27.75" x14ac:dyDescent="0.4">
      <c r="A70" s="12">
        <v>63</v>
      </c>
      <c r="B70" s="740"/>
      <c r="C70" s="20"/>
      <c r="D70" s="25" t="s">
        <v>124</v>
      </c>
      <c r="E70" s="1075"/>
      <c r="F70" s="657"/>
      <c r="G70" s="658"/>
      <c r="H70" s="659"/>
    </row>
    <row r="71" spans="1:8" ht="27.75" x14ac:dyDescent="0.4">
      <c r="A71" s="12">
        <v>64</v>
      </c>
      <c r="B71" s="740"/>
      <c r="C71" s="20"/>
      <c r="D71" s="25" t="s">
        <v>125</v>
      </c>
      <c r="E71" s="1075"/>
      <c r="F71" s="657"/>
      <c r="G71" s="658"/>
      <c r="H71" s="659"/>
    </row>
    <row r="72" spans="1:8" ht="27.75" x14ac:dyDescent="0.4">
      <c r="A72" s="12">
        <v>65</v>
      </c>
      <c r="B72" s="740"/>
      <c r="C72" s="20"/>
      <c r="D72" s="25" t="s">
        <v>126</v>
      </c>
      <c r="E72" s="1075">
        <v>300000000</v>
      </c>
      <c r="F72" s="657">
        <v>300000000</v>
      </c>
      <c r="G72" s="658"/>
      <c r="H72" s="659"/>
    </row>
    <row r="73" spans="1:8" ht="27.75" x14ac:dyDescent="0.4">
      <c r="A73" s="12">
        <v>66</v>
      </c>
      <c r="B73" s="740"/>
      <c r="C73" s="20"/>
      <c r="D73" s="25" t="s">
        <v>526</v>
      </c>
      <c r="E73" s="1075"/>
      <c r="F73" s="657"/>
      <c r="G73" s="658"/>
      <c r="H73" s="659"/>
    </row>
    <row r="74" spans="1:8" ht="27.75" x14ac:dyDescent="0.4">
      <c r="A74" s="12">
        <v>67</v>
      </c>
      <c r="B74" s="740"/>
      <c r="C74" s="20"/>
      <c r="D74" s="25" t="s">
        <v>525</v>
      </c>
      <c r="E74" s="1082"/>
      <c r="F74" s="657"/>
      <c r="G74" s="658"/>
      <c r="H74" s="659"/>
    </row>
    <row r="75" spans="1:8" ht="27.75" x14ac:dyDescent="0.4">
      <c r="A75" s="12">
        <v>68</v>
      </c>
      <c r="B75" s="743"/>
      <c r="C75" s="706" t="s">
        <v>13</v>
      </c>
      <c r="D75" s="744" t="s">
        <v>70</v>
      </c>
      <c r="E75" s="1083"/>
      <c r="F75" s="657"/>
      <c r="G75" s="658"/>
      <c r="H75" s="659"/>
    </row>
    <row r="76" spans="1:8" ht="27.75" x14ac:dyDescent="0.4">
      <c r="A76" s="12">
        <v>69</v>
      </c>
      <c r="B76" s="743"/>
      <c r="C76" s="706" t="s">
        <v>15</v>
      </c>
      <c r="D76" s="744" t="s">
        <v>71</v>
      </c>
      <c r="E76" s="1083"/>
      <c r="F76" s="657"/>
      <c r="G76" s="658"/>
      <c r="H76" s="659"/>
    </row>
    <row r="77" spans="1:8" ht="27.75" x14ac:dyDescent="0.4">
      <c r="A77" s="12">
        <v>70</v>
      </c>
      <c r="B77" s="912" t="s">
        <v>72</v>
      </c>
      <c r="C77" s="912"/>
      <c r="D77" s="912"/>
      <c r="E77" s="1079">
        <f>E68+E69+E70+E71+E72+E74+E75+E76</f>
        <v>300000000</v>
      </c>
      <c r="F77" s="666">
        <f>SUM(F68:F76)</f>
        <v>300000000</v>
      </c>
      <c r="G77" s="658"/>
      <c r="H77" s="659"/>
    </row>
    <row r="78" spans="1:8" ht="27.75" x14ac:dyDescent="0.4">
      <c r="A78" s="12">
        <v>71</v>
      </c>
      <c r="B78" s="712" t="s">
        <v>73</v>
      </c>
      <c r="C78" s="923" t="s">
        <v>74</v>
      </c>
      <c r="D78" s="923"/>
      <c r="E78" s="1084"/>
      <c r="F78" s="657"/>
      <c r="G78" s="658"/>
      <c r="H78" s="659"/>
    </row>
    <row r="79" spans="1:8" ht="27.75" x14ac:dyDescent="0.4">
      <c r="A79" s="12">
        <v>72</v>
      </c>
      <c r="B79" s="747"/>
      <c r="C79" s="34" t="s">
        <v>27</v>
      </c>
      <c r="D79" s="748" t="s">
        <v>75</v>
      </c>
      <c r="E79" s="1085">
        <v>28702000</v>
      </c>
      <c r="F79" s="657"/>
      <c r="G79" s="658">
        <v>28702000</v>
      </c>
      <c r="H79" s="659"/>
    </row>
    <row r="80" spans="1:8" ht="27.75" x14ac:dyDescent="0.4">
      <c r="A80" s="12">
        <v>73</v>
      </c>
      <c r="B80" s="747"/>
      <c r="C80" s="34" t="s">
        <v>32</v>
      </c>
      <c r="D80" s="748" t="s">
        <v>76</v>
      </c>
      <c r="E80" s="1071"/>
      <c r="F80" s="657"/>
      <c r="G80" s="658"/>
      <c r="H80" s="659"/>
    </row>
    <row r="81" spans="1:8" ht="27.75" x14ac:dyDescent="0.4">
      <c r="A81" s="12">
        <v>74</v>
      </c>
      <c r="B81" s="747"/>
      <c r="C81" s="34"/>
      <c r="D81" s="751" t="s">
        <v>127</v>
      </c>
      <c r="E81" s="1071"/>
      <c r="F81" s="657"/>
      <c r="G81" s="658"/>
      <c r="H81" s="659"/>
    </row>
    <row r="82" spans="1:8" ht="27.75" x14ac:dyDescent="0.4">
      <c r="A82" s="12">
        <v>75</v>
      </c>
      <c r="B82" s="747"/>
      <c r="C82" s="34"/>
      <c r="D82" s="751" t="s">
        <v>128</v>
      </c>
      <c r="E82" s="1071"/>
      <c r="F82" s="657"/>
      <c r="G82" s="658"/>
      <c r="H82" s="659"/>
    </row>
    <row r="83" spans="1:8" ht="27.75" x14ac:dyDescent="0.4">
      <c r="A83" s="12">
        <v>76</v>
      </c>
      <c r="B83" s="747"/>
      <c r="C83" s="34" t="s">
        <v>77</v>
      </c>
      <c r="D83" s="748" t="s">
        <v>78</v>
      </c>
      <c r="E83" s="1071"/>
      <c r="F83" s="657"/>
      <c r="G83" s="658"/>
      <c r="H83" s="659"/>
    </row>
    <row r="84" spans="1:8" ht="27.75" x14ac:dyDescent="0.4">
      <c r="A84" s="12">
        <v>77</v>
      </c>
      <c r="B84" s="919" t="s">
        <v>79</v>
      </c>
      <c r="C84" s="919"/>
      <c r="D84" s="919"/>
      <c r="E84" s="1072">
        <f>E79+E83</f>
        <v>28702000</v>
      </c>
      <c r="F84" s="657"/>
      <c r="G84" s="670">
        <f>SUM(G79:G83)</f>
        <v>28702000</v>
      </c>
      <c r="H84" s="659"/>
    </row>
    <row r="85" spans="1:8" ht="27.75" x14ac:dyDescent="0.4">
      <c r="A85" s="12">
        <v>78</v>
      </c>
      <c r="B85" s="732" t="s">
        <v>80</v>
      </c>
      <c r="C85" s="24" t="s">
        <v>40</v>
      </c>
      <c r="D85" s="29" t="s">
        <v>49</v>
      </c>
      <c r="E85" s="1079"/>
      <c r="F85" s="657"/>
      <c r="G85" s="658"/>
      <c r="H85" s="659"/>
    </row>
    <row r="86" spans="1:8" ht="27.75" x14ac:dyDescent="0.4">
      <c r="A86" s="12">
        <v>79</v>
      </c>
      <c r="B86" s="733"/>
      <c r="C86" s="30"/>
      <c r="D86" s="29" t="s">
        <v>81</v>
      </c>
      <c r="E86" s="1075"/>
      <c r="F86" s="657"/>
      <c r="G86" s="658"/>
      <c r="H86" s="659"/>
    </row>
    <row r="87" spans="1:8" ht="27.75" x14ac:dyDescent="0.4">
      <c r="A87" s="12">
        <v>80</v>
      </c>
      <c r="B87" s="733"/>
      <c r="C87" s="30"/>
      <c r="D87" s="29" t="s">
        <v>82</v>
      </c>
      <c r="E87" s="1075"/>
      <c r="F87" s="657"/>
      <c r="G87" s="658"/>
      <c r="H87" s="659"/>
    </row>
    <row r="88" spans="1:8" ht="27.75" x14ac:dyDescent="0.4">
      <c r="A88" s="12">
        <v>81</v>
      </c>
      <c r="B88" s="733"/>
      <c r="C88" s="30"/>
      <c r="D88" s="29" t="s">
        <v>129</v>
      </c>
      <c r="E88" s="1075"/>
      <c r="F88" s="657"/>
      <c r="G88" s="658"/>
      <c r="H88" s="659"/>
    </row>
    <row r="89" spans="1:8" ht="27.75" x14ac:dyDescent="0.4">
      <c r="A89" s="12">
        <v>82</v>
      </c>
      <c r="B89" s="733"/>
      <c r="C89" s="30"/>
      <c r="D89" s="29" t="s">
        <v>130</v>
      </c>
      <c r="E89" s="1075"/>
      <c r="F89" s="657"/>
      <c r="G89" s="658"/>
      <c r="H89" s="659"/>
    </row>
    <row r="90" spans="1:8" ht="27.75" x14ac:dyDescent="0.4">
      <c r="A90" s="12">
        <v>83</v>
      </c>
      <c r="B90" s="733"/>
      <c r="C90" s="30"/>
      <c r="D90" s="29" t="s">
        <v>131</v>
      </c>
      <c r="E90" s="1075"/>
      <c r="F90" s="657"/>
      <c r="G90" s="658"/>
      <c r="H90" s="659"/>
    </row>
    <row r="91" spans="1:8" ht="27.75" x14ac:dyDescent="0.4">
      <c r="A91" s="12">
        <v>84</v>
      </c>
      <c r="B91" s="733"/>
      <c r="C91" s="867"/>
      <c r="D91" s="29" t="s">
        <v>544</v>
      </c>
      <c r="E91" s="1075"/>
      <c r="F91" s="657"/>
      <c r="G91" s="658"/>
      <c r="H91" s="659"/>
    </row>
    <row r="92" spans="1:8" ht="27.75" x14ac:dyDescent="0.4">
      <c r="A92" s="12">
        <v>85</v>
      </c>
      <c r="B92" s="733"/>
      <c r="C92" s="867"/>
      <c r="D92" s="29" t="s">
        <v>545</v>
      </c>
      <c r="E92" s="742">
        <v>6386761</v>
      </c>
      <c r="F92" s="1097">
        <v>6386761</v>
      </c>
      <c r="G92" s="658"/>
      <c r="H92" s="659"/>
    </row>
    <row r="93" spans="1:8" ht="27.75" x14ac:dyDescent="0.4">
      <c r="A93" s="12">
        <v>86</v>
      </c>
      <c r="B93" s="733"/>
      <c r="C93" s="867"/>
      <c r="D93" s="29" t="s">
        <v>546</v>
      </c>
      <c r="E93" s="893">
        <v>390986785</v>
      </c>
      <c r="F93" s="1097">
        <v>390986785</v>
      </c>
      <c r="G93" s="658"/>
      <c r="H93" s="659"/>
    </row>
    <row r="94" spans="1:8" ht="27.75" x14ac:dyDescent="0.4">
      <c r="A94" s="12">
        <v>87</v>
      </c>
      <c r="B94" s="733"/>
      <c r="C94" s="867"/>
      <c r="D94" s="29" t="s">
        <v>547</v>
      </c>
      <c r="E94" s="893">
        <v>595551126</v>
      </c>
      <c r="F94" s="1097">
        <v>595551126</v>
      </c>
      <c r="G94" s="658"/>
      <c r="H94" s="659"/>
    </row>
    <row r="95" spans="1:8" ht="27.75" x14ac:dyDescent="0.4">
      <c r="A95" s="12">
        <v>88</v>
      </c>
      <c r="B95" s="733"/>
      <c r="C95" s="867"/>
      <c r="D95" s="29" t="s">
        <v>548</v>
      </c>
      <c r="E95" s="893">
        <v>69241386</v>
      </c>
      <c r="F95" s="1097">
        <v>69241386</v>
      </c>
      <c r="G95" s="658"/>
      <c r="H95" s="659"/>
    </row>
    <row r="96" spans="1:8" ht="27.75" x14ac:dyDescent="0.4">
      <c r="A96" s="12">
        <v>89</v>
      </c>
      <c r="B96" s="733"/>
      <c r="C96" s="867"/>
      <c r="D96" s="29" t="s">
        <v>549</v>
      </c>
      <c r="E96" s="893">
        <v>339515000</v>
      </c>
      <c r="F96" s="1097">
        <v>339515000</v>
      </c>
      <c r="G96" s="658"/>
      <c r="H96" s="659"/>
    </row>
    <row r="97" spans="1:8" ht="27.75" x14ac:dyDescent="0.4">
      <c r="A97" s="12">
        <v>90</v>
      </c>
      <c r="B97" s="733"/>
      <c r="C97" s="867"/>
      <c r="D97" s="29" t="s">
        <v>550</v>
      </c>
      <c r="E97" s="893">
        <v>150000000</v>
      </c>
      <c r="F97" s="1097"/>
      <c r="G97" s="658">
        <v>150000000</v>
      </c>
      <c r="H97" s="659"/>
    </row>
    <row r="98" spans="1:8" ht="83.25" x14ac:dyDescent="0.4">
      <c r="A98" s="12">
        <v>91</v>
      </c>
      <c r="B98" s="733"/>
      <c r="C98" s="867"/>
      <c r="D98" s="35" t="s">
        <v>551</v>
      </c>
      <c r="E98" s="870">
        <v>124911589</v>
      </c>
      <c r="F98" s="1098">
        <v>124911589</v>
      </c>
      <c r="G98" s="1096"/>
      <c r="H98" s="659"/>
    </row>
    <row r="99" spans="1:8" ht="55.5" x14ac:dyDescent="0.4">
      <c r="A99" s="12">
        <v>92</v>
      </c>
      <c r="B99" s="733"/>
      <c r="C99" s="867"/>
      <c r="D99" s="35" t="s">
        <v>552</v>
      </c>
      <c r="E99" s="870">
        <v>308968252</v>
      </c>
      <c r="F99" s="1098">
        <v>308968252</v>
      </c>
      <c r="G99" s="1096"/>
      <c r="H99" s="659"/>
    </row>
    <row r="100" spans="1:8" ht="27.75" x14ac:dyDescent="0.4">
      <c r="A100" s="12">
        <v>93</v>
      </c>
      <c r="B100" s="733"/>
      <c r="C100" s="867"/>
      <c r="D100" s="29" t="s">
        <v>553</v>
      </c>
      <c r="E100" s="1085">
        <v>2823060</v>
      </c>
      <c r="F100" s="657">
        <v>2823060</v>
      </c>
      <c r="G100" s="658"/>
      <c r="H100" s="659"/>
    </row>
    <row r="101" spans="1:8" ht="27.75" x14ac:dyDescent="0.4">
      <c r="A101" s="12">
        <v>94</v>
      </c>
      <c r="B101" s="733"/>
      <c r="C101" s="867"/>
      <c r="D101" s="29" t="s">
        <v>554</v>
      </c>
      <c r="E101" s="1085">
        <v>212854296</v>
      </c>
      <c r="F101" s="657"/>
      <c r="G101" s="658">
        <v>212854296</v>
      </c>
      <c r="H101" s="659"/>
    </row>
    <row r="102" spans="1:8" ht="27.75" x14ac:dyDescent="0.4">
      <c r="A102" s="12">
        <v>95</v>
      </c>
      <c r="B102" s="733"/>
      <c r="C102" s="30"/>
      <c r="D102" s="29" t="s">
        <v>83</v>
      </c>
      <c r="E102" s="1075"/>
      <c r="F102" s="657"/>
      <c r="G102" s="658"/>
      <c r="H102" s="659"/>
    </row>
    <row r="103" spans="1:8" ht="27.75" x14ac:dyDescent="0.4">
      <c r="A103" s="12">
        <v>96</v>
      </c>
      <c r="B103" s="733"/>
      <c r="C103" s="723" t="s">
        <v>42</v>
      </c>
      <c r="D103" s="29" t="s">
        <v>56</v>
      </c>
      <c r="E103" s="1075"/>
      <c r="F103" s="657"/>
      <c r="G103" s="658"/>
      <c r="H103" s="659"/>
    </row>
    <row r="104" spans="1:8" ht="27.75" x14ac:dyDescent="0.4">
      <c r="A104" s="12">
        <v>97</v>
      </c>
      <c r="B104" s="733"/>
      <c r="C104" s="30"/>
      <c r="D104" s="29" t="s">
        <v>84</v>
      </c>
      <c r="E104" s="1075"/>
      <c r="F104" s="657"/>
      <c r="G104" s="658"/>
      <c r="H104" s="659"/>
    </row>
    <row r="105" spans="1:8" ht="27.75" x14ac:dyDescent="0.4">
      <c r="A105" s="12">
        <v>98</v>
      </c>
      <c r="B105" s="733"/>
      <c r="C105" s="30"/>
      <c r="D105" s="29" t="s">
        <v>85</v>
      </c>
      <c r="E105" s="1075"/>
      <c r="F105" s="657"/>
      <c r="G105" s="658"/>
      <c r="H105" s="659"/>
    </row>
    <row r="106" spans="1:8" ht="27.75" x14ac:dyDescent="0.4">
      <c r="A106" s="12">
        <v>99</v>
      </c>
      <c r="B106" s="737"/>
      <c r="C106" s="24" t="s">
        <v>44</v>
      </c>
      <c r="D106" s="29" t="s">
        <v>62</v>
      </c>
      <c r="E106" s="1075"/>
      <c r="F106" s="657"/>
      <c r="G106" s="658"/>
      <c r="H106" s="659"/>
    </row>
    <row r="107" spans="1:8" ht="27.75" x14ac:dyDescent="0.4">
      <c r="A107" s="12">
        <v>100</v>
      </c>
      <c r="B107" s="717"/>
      <c r="C107" s="723"/>
      <c r="D107" s="29" t="s">
        <v>86</v>
      </c>
      <c r="E107" s="1075"/>
      <c r="F107" s="657"/>
      <c r="G107" s="658"/>
      <c r="H107" s="659"/>
    </row>
    <row r="108" spans="1:8" ht="27.75" x14ac:dyDescent="0.4">
      <c r="A108" s="12">
        <v>101</v>
      </c>
      <c r="B108" s="717"/>
      <c r="C108" s="723"/>
      <c r="D108" s="29" t="s">
        <v>87</v>
      </c>
      <c r="E108" s="1075"/>
      <c r="F108" s="657"/>
      <c r="G108" s="658"/>
      <c r="H108" s="659"/>
    </row>
    <row r="109" spans="1:8" ht="27.75" x14ac:dyDescent="0.4">
      <c r="A109" s="12">
        <v>102</v>
      </c>
      <c r="B109" s="924" t="s">
        <v>88</v>
      </c>
      <c r="C109" s="924"/>
      <c r="D109" s="924"/>
      <c r="E109" s="1086">
        <f>E88+E89+E90+E91+E92+E93+E94+E95+E96+E97+E98+E99+E100+E101+E102</f>
        <v>2201238255</v>
      </c>
      <c r="F109" s="666">
        <f>SUM(F88:F108)</f>
        <v>1838383959</v>
      </c>
      <c r="G109" s="670">
        <f>SUM(G88:G108)</f>
        <v>362854296</v>
      </c>
      <c r="H109" s="659"/>
    </row>
    <row r="110" spans="1:8" ht="27.75" x14ac:dyDescent="0.4">
      <c r="A110" s="12">
        <v>103</v>
      </c>
      <c r="B110" s="732" t="s">
        <v>47</v>
      </c>
      <c r="C110" s="918" t="s">
        <v>89</v>
      </c>
      <c r="D110" s="918"/>
      <c r="E110" s="1071">
        <v>500000</v>
      </c>
      <c r="F110" s="657"/>
      <c r="G110" s="658">
        <v>500000</v>
      </c>
      <c r="H110" s="659"/>
    </row>
    <row r="111" spans="1:8" ht="28.5" thickBot="1" x14ac:dyDescent="0.45">
      <c r="A111" s="12">
        <v>104</v>
      </c>
      <c r="B111" s="919" t="s">
        <v>90</v>
      </c>
      <c r="C111" s="919"/>
      <c r="D111" s="919"/>
      <c r="E111" s="1087">
        <f>SUM(E110)</f>
        <v>500000</v>
      </c>
      <c r="F111" s="660"/>
      <c r="G111" s="669">
        <f>SUM(G110)</f>
        <v>500000</v>
      </c>
      <c r="H111" s="662"/>
    </row>
    <row r="112" spans="1:8" ht="28.5" thickBot="1" x14ac:dyDescent="0.4">
      <c r="A112" s="12">
        <v>105</v>
      </c>
      <c r="B112" s="37" t="s">
        <v>91</v>
      </c>
      <c r="C112" s="38"/>
      <c r="D112" s="672"/>
      <c r="E112" s="1081">
        <f>E77+E84+E109+E111</f>
        <v>2530440255</v>
      </c>
      <c r="F112" s="1094">
        <f>F77+F84+F109+F111</f>
        <v>2138383959</v>
      </c>
      <c r="G112" s="671">
        <f>G77+G84+G109+G111</f>
        <v>392056296</v>
      </c>
      <c r="H112" s="1095"/>
    </row>
    <row r="113" spans="1:8" ht="28.5" thickBot="1" x14ac:dyDescent="0.4">
      <c r="A113" s="12">
        <v>106</v>
      </c>
      <c r="B113" s="907" t="s">
        <v>92</v>
      </c>
      <c r="C113" s="907"/>
      <c r="D113" s="907"/>
      <c r="E113" s="1081">
        <f>E64+E112</f>
        <v>4315741510</v>
      </c>
      <c r="F113" s="1094">
        <f>F64+F112</f>
        <v>3800881859</v>
      </c>
      <c r="G113" s="671">
        <f>G64+G112</f>
        <v>485909651</v>
      </c>
      <c r="H113" s="1095">
        <f>H64+H112</f>
        <v>28950000</v>
      </c>
    </row>
    <row r="114" spans="1:8" ht="27.75" x14ac:dyDescent="0.4">
      <c r="A114" s="12">
        <v>107</v>
      </c>
      <c r="B114" s="920" t="s">
        <v>93</v>
      </c>
      <c r="C114" s="920"/>
      <c r="D114" s="920"/>
      <c r="E114" s="1088"/>
      <c r="F114" s="663"/>
      <c r="G114" s="664"/>
      <c r="H114" s="665"/>
    </row>
    <row r="115" spans="1:8" ht="27.75" x14ac:dyDescent="0.4">
      <c r="A115" s="12">
        <v>108</v>
      </c>
      <c r="B115" s="905" t="s">
        <v>94</v>
      </c>
      <c r="C115" s="905"/>
      <c r="D115" s="905"/>
      <c r="E115" s="1089"/>
      <c r="F115" s="657"/>
      <c r="G115" s="658"/>
      <c r="H115" s="659"/>
    </row>
    <row r="116" spans="1:8" ht="27.75" x14ac:dyDescent="0.4">
      <c r="A116" s="12">
        <v>109</v>
      </c>
      <c r="B116" s="733"/>
      <c r="C116" s="20" t="s">
        <v>11</v>
      </c>
      <c r="D116" s="42" t="s">
        <v>95</v>
      </c>
      <c r="E116" s="1085"/>
      <c r="F116" s="657"/>
      <c r="G116" s="658"/>
      <c r="H116" s="659"/>
    </row>
    <row r="117" spans="1:8" ht="27.75" x14ac:dyDescent="0.4">
      <c r="A117" s="12">
        <v>110</v>
      </c>
      <c r="B117" s="733"/>
      <c r="C117" s="20"/>
      <c r="D117" s="42" t="s">
        <v>96</v>
      </c>
      <c r="E117" s="1085">
        <f>57381142+13136680-4952000</f>
        <v>65565822</v>
      </c>
      <c r="F117" s="657">
        <v>65565822</v>
      </c>
      <c r="G117" s="658"/>
      <c r="H117" s="659"/>
    </row>
    <row r="118" spans="1:8" ht="27.75" x14ac:dyDescent="0.4">
      <c r="A118" s="12">
        <v>111</v>
      </c>
      <c r="B118" s="733"/>
      <c r="C118" s="20"/>
      <c r="D118" s="42" t="s">
        <v>97</v>
      </c>
      <c r="E118" s="1085">
        <f>166818256+279265215+4952000</f>
        <v>451035471</v>
      </c>
      <c r="F118" s="657">
        <v>451035471</v>
      </c>
      <c r="G118" s="658"/>
      <c r="H118" s="659"/>
    </row>
    <row r="119" spans="1:8" ht="27.75" x14ac:dyDescent="0.4">
      <c r="A119" s="12">
        <v>112</v>
      </c>
      <c r="B119" s="733"/>
      <c r="C119" s="20" t="s">
        <v>13</v>
      </c>
      <c r="D119" s="42" t="s">
        <v>98</v>
      </c>
      <c r="E119" s="1085"/>
      <c r="F119" s="657"/>
      <c r="G119" s="658"/>
      <c r="H119" s="659"/>
    </row>
    <row r="120" spans="1:8" ht="27.75" x14ac:dyDescent="0.4">
      <c r="A120" s="12">
        <v>113</v>
      </c>
      <c r="B120" s="733"/>
      <c r="C120" s="20" t="s">
        <v>15</v>
      </c>
      <c r="D120" s="42" t="s">
        <v>99</v>
      </c>
      <c r="E120" s="1085">
        <v>3843991</v>
      </c>
      <c r="F120" s="657">
        <v>3050000</v>
      </c>
      <c r="G120" s="658">
        <v>793991</v>
      </c>
      <c r="H120" s="659"/>
    </row>
    <row r="121" spans="1:8" ht="27.75" x14ac:dyDescent="0.4">
      <c r="A121" s="12">
        <v>114</v>
      </c>
      <c r="B121" s="905" t="s">
        <v>100</v>
      </c>
      <c r="C121" s="905"/>
      <c r="D121" s="905"/>
      <c r="E121" s="1089">
        <f>94437777+11000000+145704</f>
        <v>105583481</v>
      </c>
      <c r="F121" s="657"/>
      <c r="G121" s="658">
        <v>105583481</v>
      </c>
      <c r="H121" s="659"/>
    </row>
    <row r="122" spans="1:8" ht="27.75" x14ac:dyDescent="0.4">
      <c r="A122" s="12">
        <v>115</v>
      </c>
      <c r="B122" s="905" t="s">
        <v>101</v>
      </c>
      <c r="C122" s="905"/>
      <c r="D122" s="905"/>
      <c r="E122" s="1089"/>
      <c r="F122" s="657"/>
      <c r="G122" s="658"/>
      <c r="H122" s="659"/>
    </row>
    <row r="123" spans="1:8" ht="28.5" x14ac:dyDescent="0.45">
      <c r="A123" s="12">
        <v>116</v>
      </c>
      <c r="B123" s="733"/>
      <c r="C123" s="42" t="s">
        <v>102</v>
      </c>
      <c r="D123" s="43"/>
      <c r="E123" s="1085"/>
      <c r="F123" s="657"/>
      <c r="G123" s="658"/>
      <c r="H123" s="659"/>
    </row>
    <row r="124" spans="1:8" ht="28.5" thickBot="1" x14ac:dyDescent="0.45">
      <c r="A124" s="12">
        <v>117</v>
      </c>
      <c r="B124" s="906" t="s">
        <v>103</v>
      </c>
      <c r="C124" s="906"/>
      <c r="D124" s="906"/>
      <c r="E124" s="1085"/>
      <c r="F124" s="660"/>
      <c r="G124" s="661"/>
      <c r="H124" s="662"/>
    </row>
    <row r="125" spans="1:8" ht="28.5" thickBot="1" x14ac:dyDescent="0.4">
      <c r="A125" s="12">
        <v>118</v>
      </c>
      <c r="B125" s="890" t="s">
        <v>104</v>
      </c>
      <c r="C125" s="675"/>
      <c r="D125" s="675"/>
      <c r="E125" s="1081">
        <f>E117+E118+E119+E120+E121+E123+E124</f>
        <v>626028765</v>
      </c>
      <c r="F125" s="1094">
        <f>SUM(F117:F124)</f>
        <v>519651293</v>
      </c>
      <c r="G125" s="671">
        <f>SUM(G117:G124)</f>
        <v>106377472</v>
      </c>
      <c r="H125" s="1095"/>
    </row>
    <row r="126" spans="1:8" ht="28.5" thickBot="1" x14ac:dyDescent="0.4">
      <c r="A126" s="12">
        <v>119</v>
      </c>
      <c r="B126" s="907" t="s">
        <v>105</v>
      </c>
      <c r="C126" s="907"/>
      <c r="D126" s="907"/>
      <c r="E126" s="1081">
        <f>E113+E125</f>
        <v>4941770275</v>
      </c>
      <c r="F126" s="1094">
        <f>F113+F125</f>
        <v>4320533152</v>
      </c>
      <c r="G126" s="671">
        <f>G113+G125</f>
        <v>592287123</v>
      </c>
      <c r="H126" s="1095">
        <f>H113+H125</f>
        <v>28950000</v>
      </c>
    </row>
  </sheetData>
  <mergeCells count="29">
    <mergeCell ref="C110:D110"/>
    <mergeCell ref="B114:D114"/>
    <mergeCell ref="B115:D115"/>
    <mergeCell ref="B121:D121"/>
    <mergeCell ref="B126:D126"/>
    <mergeCell ref="A1:D1"/>
    <mergeCell ref="B5:D5"/>
    <mergeCell ref="A6:A8"/>
    <mergeCell ref="B6:D7"/>
    <mergeCell ref="E6:E7"/>
    <mergeCell ref="B8:D8"/>
    <mergeCell ref="B9:D9"/>
    <mergeCell ref="C10:D10"/>
    <mergeCell ref="B21:D21"/>
    <mergeCell ref="C22:D22"/>
    <mergeCell ref="C32:D32"/>
    <mergeCell ref="B65:D65"/>
    <mergeCell ref="B77:D77"/>
    <mergeCell ref="C78:D78"/>
    <mergeCell ref="B84:D84"/>
    <mergeCell ref="B122:D122"/>
    <mergeCell ref="B124:D124"/>
    <mergeCell ref="F6:H6"/>
    <mergeCell ref="A3:H3"/>
    <mergeCell ref="B109:D109"/>
    <mergeCell ref="B111:D111"/>
    <mergeCell ref="B113:D113"/>
    <mergeCell ref="B63:D63"/>
    <mergeCell ref="B64:D6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21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opLeftCell="A19" workbookViewId="0">
      <selection activeCell="N13" sqref="N13"/>
    </sheetView>
  </sheetViews>
  <sheetFormatPr defaultRowHeight="12.75" x14ac:dyDescent="0.25"/>
  <cols>
    <col min="1" max="1" width="6.7109375" style="677" customWidth="1"/>
    <col min="2" max="2" width="55.140625" style="678" customWidth="1"/>
    <col min="3" max="5" width="13.28515625" style="677" customWidth="1"/>
    <col min="6" max="6" width="55.85546875" style="677" customWidth="1"/>
    <col min="7" max="9" width="13.28515625" style="677" customWidth="1"/>
    <col min="10" max="16384" width="9.140625" style="677"/>
  </cols>
  <sheetData>
    <row r="1" spans="1:9" s="676" customFormat="1" x14ac:dyDescent="0.2">
      <c r="A1" s="1056" t="s">
        <v>0</v>
      </c>
      <c r="B1" s="1056"/>
      <c r="E1" s="1057"/>
      <c r="F1" s="1057"/>
      <c r="G1" s="1057" t="s">
        <v>445</v>
      </c>
      <c r="H1" s="1057"/>
      <c r="I1" s="1057"/>
    </row>
    <row r="3" spans="1:9" x14ac:dyDescent="0.25">
      <c r="B3" s="1058" t="s">
        <v>446</v>
      </c>
      <c r="C3" s="1058"/>
      <c r="D3" s="1058"/>
      <c r="E3" s="1058"/>
      <c r="F3" s="1058"/>
      <c r="G3" s="1058"/>
      <c r="H3" s="1058"/>
      <c r="I3" s="1058"/>
    </row>
    <row r="4" spans="1:9" ht="14.25" thickBot="1" x14ac:dyDescent="0.3">
      <c r="G4" s="679"/>
      <c r="H4" s="679"/>
      <c r="I4" s="680" t="s">
        <v>2</v>
      </c>
    </row>
    <row r="5" spans="1:9" ht="13.5" thickBot="1" x14ac:dyDescent="0.3">
      <c r="A5" s="1059" t="s">
        <v>390</v>
      </c>
      <c r="B5" s="1059" t="s">
        <v>447</v>
      </c>
      <c r="C5" s="1059"/>
      <c r="D5" s="1059"/>
      <c r="E5" s="1059"/>
      <c r="F5" s="1059" t="s">
        <v>448</v>
      </c>
      <c r="G5" s="1059"/>
      <c r="H5" s="1059"/>
      <c r="I5" s="1059"/>
    </row>
    <row r="6" spans="1:9" s="682" customFormat="1" ht="13.5" thickBot="1" x14ac:dyDescent="0.3">
      <c r="A6" s="1059"/>
      <c r="B6" s="681" t="s">
        <v>336</v>
      </c>
      <c r="C6" s="681" t="s">
        <v>449</v>
      </c>
      <c r="D6" s="681" t="s">
        <v>450</v>
      </c>
      <c r="E6" s="681" t="s">
        <v>520</v>
      </c>
      <c r="F6" s="681" t="s">
        <v>336</v>
      </c>
      <c r="G6" s="681" t="s">
        <v>449</v>
      </c>
      <c r="H6" s="681" t="s">
        <v>450</v>
      </c>
      <c r="I6" s="681" t="s">
        <v>520</v>
      </c>
    </row>
    <row r="7" spans="1:9" x14ac:dyDescent="0.25">
      <c r="A7" s="683" t="s">
        <v>198</v>
      </c>
      <c r="B7" s="684" t="s">
        <v>350</v>
      </c>
      <c r="C7" s="826">
        <v>145000000</v>
      </c>
      <c r="D7" s="826">
        <v>145000000</v>
      </c>
      <c r="E7" s="832">
        <v>145000000</v>
      </c>
      <c r="F7" s="685" t="s">
        <v>368</v>
      </c>
      <c r="G7" s="826">
        <v>675000000</v>
      </c>
      <c r="H7" s="826">
        <v>675000000</v>
      </c>
      <c r="I7" s="832">
        <v>675000000</v>
      </c>
    </row>
    <row r="8" spans="1:9" x14ac:dyDescent="0.25">
      <c r="A8" s="683" t="s">
        <v>25</v>
      </c>
      <c r="B8" s="684" t="s">
        <v>451</v>
      </c>
      <c r="C8" s="826">
        <v>240000000</v>
      </c>
      <c r="D8" s="826">
        <v>240000000</v>
      </c>
      <c r="E8" s="832">
        <v>240000000</v>
      </c>
      <c r="F8" s="685" t="s">
        <v>370</v>
      </c>
      <c r="G8" s="826">
        <v>135000000</v>
      </c>
      <c r="H8" s="826">
        <v>135000000</v>
      </c>
      <c r="I8" s="832">
        <v>135000000</v>
      </c>
    </row>
    <row r="9" spans="1:9" x14ac:dyDescent="0.25">
      <c r="A9" s="683" t="s">
        <v>80</v>
      </c>
      <c r="B9" s="684" t="s">
        <v>452</v>
      </c>
      <c r="C9" s="826">
        <v>475000000</v>
      </c>
      <c r="D9" s="826">
        <v>475000000</v>
      </c>
      <c r="E9" s="832">
        <v>475000000</v>
      </c>
      <c r="F9" s="685" t="s">
        <v>453</v>
      </c>
      <c r="G9" s="826">
        <v>725000000</v>
      </c>
      <c r="H9" s="826">
        <v>725000000</v>
      </c>
      <c r="I9" s="832">
        <v>725000000</v>
      </c>
    </row>
    <row r="10" spans="1:9" x14ac:dyDescent="0.25">
      <c r="A10" s="683" t="s">
        <v>47</v>
      </c>
      <c r="B10" s="684" t="s">
        <v>454</v>
      </c>
      <c r="C10" s="826">
        <v>38500000</v>
      </c>
      <c r="D10" s="826">
        <v>38500000</v>
      </c>
      <c r="E10" s="832">
        <v>38500000</v>
      </c>
      <c r="F10" s="685" t="s">
        <v>374</v>
      </c>
      <c r="G10" s="826">
        <v>60000000</v>
      </c>
      <c r="H10" s="826">
        <v>60000000</v>
      </c>
      <c r="I10" s="832">
        <v>60000000</v>
      </c>
    </row>
    <row r="11" spans="1:9" x14ac:dyDescent="0.25">
      <c r="A11" s="683" t="s">
        <v>353</v>
      </c>
      <c r="B11" s="684" t="s">
        <v>10</v>
      </c>
      <c r="C11" s="826">
        <v>30000000</v>
      </c>
      <c r="D11" s="826">
        <v>30000000</v>
      </c>
      <c r="E11" s="832">
        <v>30000000</v>
      </c>
      <c r="F11" s="685" t="s">
        <v>455</v>
      </c>
      <c r="G11" s="826">
        <v>260000000</v>
      </c>
      <c r="H11" s="826">
        <v>260000000</v>
      </c>
      <c r="I11" s="832">
        <v>260000000</v>
      </c>
    </row>
    <row r="12" spans="1:9" x14ac:dyDescent="0.25">
      <c r="A12" s="683" t="s">
        <v>354</v>
      </c>
      <c r="B12" s="684" t="s">
        <v>355</v>
      </c>
      <c r="C12" s="826">
        <v>160000000</v>
      </c>
      <c r="D12" s="826">
        <v>160000000</v>
      </c>
      <c r="E12" s="832">
        <v>160000000</v>
      </c>
      <c r="F12" s="685" t="s">
        <v>456</v>
      </c>
      <c r="G12" s="826">
        <v>40000000</v>
      </c>
      <c r="H12" s="826">
        <v>40000000</v>
      </c>
      <c r="I12" s="832">
        <v>40000000</v>
      </c>
    </row>
    <row r="13" spans="1:9" x14ac:dyDescent="0.25">
      <c r="A13" s="683" t="s">
        <v>356</v>
      </c>
      <c r="B13" s="684" t="s">
        <v>359</v>
      </c>
      <c r="C13" s="826">
        <v>200000000</v>
      </c>
      <c r="D13" s="826">
        <v>200000000</v>
      </c>
      <c r="E13" s="832">
        <v>200000000</v>
      </c>
      <c r="F13" s="686"/>
      <c r="G13" s="826"/>
      <c r="H13" s="826"/>
      <c r="I13" s="832"/>
    </row>
    <row r="14" spans="1:9" ht="13.5" thickBot="1" x14ac:dyDescent="0.3">
      <c r="A14" s="687" t="s">
        <v>358</v>
      </c>
      <c r="B14" s="688" t="s">
        <v>26</v>
      </c>
      <c r="C14" s="827">
        <v>600000000</v>
      </c>
      <c r="D14" s="827">
        <v>600000000</v>
      </c>
      <c r="E14" s="833">
        <v>600000000</v>
      </c>
      <c r="F14" s="689"/>
      <c r="G14" s="827"/>
      <c r="H14" s="827"/>
      <c r="I14" s="833"/>
    </row>
    <row r="15" spans="1:9" ht="13.5" thickBot="1" x14ac:dyDescent="0.3">
      <c r="A15" s="690" t="s">
        <v>360</v>
      </c>
      <c r="B15" s="691" t="s">
        <v>457</v>
      </c>
      <c r="C15" s="828">
        <f>SUM(C7:C14)</f>
        <v>1888500000</v>
      </c>
      <c r="D15" s="828">
        <f t="shared" ref="D15:E15" si="0">SUM(D7:D14)</f>
        <v>1888500000</v>
      </c>
      <c r="E15" s="828">
        <f t="shared" si="0"/>
        <v>1888500000</v>
      </c>
      <c r="F15" s="691" t="s">
        <v>458</v>
      </c>
      <c r="G15" s="828">
        <f>SUM(G7:G14)</f>
        <v>1895000000</v>
      </c>
      <c r="H15" s="828">
        <f t="shared" ref="H15:I15" si="1">SUM(H7:H14)</f>
        <v>1895000000</v>
      </c>
      <c r="I15" s="828">
        <f t="shared" si="1"/>
        <v>1895000000</v>
      </c>
    </row>
    <row r="16" spans="1:9" x14ac:dyDescent="0.25">
      <c r="A16" s="692" t="s">
        <v>362</v>
      </c>
      <c r="B16" s="843" t="s">
        <v>68</v>
      </c>
      <c r="C16" s="844">
        <v>20000000</v>
      </c>
      <c r="D16" s="844">
        <v>20000000</v>
      </c>
      <c r="E16" s="845">
        <v>20000000</v>
      </c>
      <c r="F16" s="846" t="s">
        <v>377</v>
      </c>
      <c r="G16" s="844">
        <v>500000000</v>
      </c>
      <c r="H16" s="844">
        <v>500000000</v>
      </c>
      <c r="I16" s="845">
        <v>500000000</v>
      </c>
    </row>
    <row r="17" spans="1:9" x14ac:dyDescent="0.25">
      <c r="A17" s="683" t="s">
        <v>364</v>
      </c>
      <c r="B17" s="684" t="s">
        <v>357</v>
      </c>
      <c r="C17" s="829">
        <v>5500000</v>
      </c>
      <c r="D17" s="829">
        <v>5500000</v>
      </c>
      <c r="E17" s="834">
        <v>5500000</v>
      </c>
      <c r="F17" s="685" t="s">
        <v>379</v>
      </c>
      <c r="G17" s="829">
        <v>100000000</v>
      </c>
      <c r="H17" s="829">
        <v>100000000</v>
      </c>
      <c r="I17" s="834">
        <v>100000000</v>
      </c>
    </row>
    <row r="18" spans="1:9" x14ac:dyDescent="0.25">
      <c r="A18" s="683" t="s">
        <v>366</v>
      </c>
      <c r="B18" s="684" t="s">
        <v>361</v>
      </c>
      <c r="C18" s="829">
        <v>491000000</v>
      </c>
      <c r="D18" s="829">
        <v>491000000</v>
      </c>
      <c r="E18" s="834">
        <v>491000000</v>
      </c>
      <c r="F18" s="685" t="s">
        <v>381</v>
      </c>
      <c r="G18" s="829"/>
      <c r="H18" s="829"/>
      <c r="I18" s="834"/>
    </row>
    <row r="19" spans="1:9" ht="13.5" thickBot="1" x14ac:dyDescent="0.3">
      <c r="A19" s="687" t="s">
        <v>367</v>
      </c>
      <c r="B19" s="693" t="s">
        <v>459</v>
      </c>
      <c r="C19" s="830"/>
      <c r="D19" s="830"/>
      <c r="E19" s="835"/>
      <c r="F19" s="694" t="s">
        <v>456</v>
      </c>
      <c r="G19" s="830"/>
      <c r="H19" s="830"/>
      <c r="I19" s="835"/>
    </row>
    <row r="20" spans="1:9" ht="13.5" thickBot="1" x14ac:dyDescent="0.3">
      <c r="A20" s="690" t="s">
        <v>369</v>
      </c>
      <c r="B20" s="691" t="s">
        <v>460</v>
      </c>
      <c r="C20" s="831">
        <f>SUM(C16:C19)</f>
        <v>516500000</v>
      </c>
      <c r="D20" s="831">
        <f>SUM(D16:D19)</f>
        <v>516500000</v>
      </c>
      <c r="E20" s="831">
        <f>SUM(E16:E19)</f>
        <v>516500000</v>
      </c>
      <c r="F20" s="691" t="s">
        <v>461</v>
      </c>
      <c r="G20" s="831">
        <f>G16+G17+G18+G19</f>
        <v>600000000</v>
      </c>
      <c r="H20" s="831">
        <f t="shared" ref="H20:I20" si="2">H16+H17+H18+H19</f>
        <v>600000000</v>
      </c>
      <c r="I20" s="831">
        <f t="shared" si="2"/>
        <v>600000000</v>
      </c>
    </row>
    <row r="21" spans="1:9" ht="13.5" thickBot="1" x14ac:dyDescent="0.3">
      <c r="A21" s="690" t="s">
        <v>371</v>
      </c>
      <c r="B21" s="691" t="s">
        <v>462</v>
      </c>
      <c r="C21" s="828">
        <f>C15+C20</f>
        <v>2405000000</v>
      </c>
      <c r="D21" s="828">
        <f>D15+D20</f>
        <v>2405000000</v>
      </c>
      <c r="E21" s="828">
        <f>E15+E20</f>
        <v>2405000000</v>
      </c>
      <c r="F21" s="691" t="s">
        <v>463</v>
      </c>
      <c r="G21" s="828">
        <f>G15+G20</f>
        <v>2495000000</v>
      </c>
      <c r="H21" s="828">
        <f>H15+H20</f>
        <v>2495000000</v>
      </c>
      <c r="I21" s="828">
        <f>I15+I20</f>
        <v>2495000000</v>
      </c>
    </row>
    <row r="22" spans="1:9" x14ac:dyDescent="0.25">
      <c r="A22" s="692" t="s">
        <v>373</v>
      </c>
      <c r="B22" s="843" t="s">
        <v>464</v>
      </c>
      <c r="C22" s="847">
        <f>+C23+C24+C25+C26</f>
        <v>50000000</v>
      </c>
      <c r="D22" s="847">
        <f t="shared" ref="D22:E22" si="3">+D23+D24+D25+D26</f>
        <v>50000000</v>
      </c>
      <c r="E22" s="848">
        <f t="shared" si="3"/>
        <v>50000000</v>
      </c>
      <c r="F22" s="846" t="s">
        <v>465</v>
      </c>
      <c r="G22" s="849"/>
      <c r="H22" s="849"/>
      <c r="I22" s="850"/>
    </row>
    <row r="23" spans="1:9" x14ac:dyDescent="0.25">
      <c r="A23" s="683" t="s">
        <v>375</v>
      </c>
      <c r="B23" s="684" t="s">
        <v>466</v>
      </c>
      <c r="C23" s="826">
        <v>50000000</v>
      </c>
      <c r="D23" s="826">
        <v>50000000</v>
      </c>
      <c r="E23" s="832">
        <v>50000000</v>
      </c>
      <c r="F23" s="685" t="s">
        <v>467</v>
      </c>
      <c r="G23" s="826"/>
      <c r="H23" s="826"/>
      <c r="I23" s="832"/>
    </row>
    <row r="24" spans="1:9" x14ac:dyDescent="0.25">
      <c r="A24" s="683" t="s">
        <v>376</v>
      </c>
      <c r="B24" s="684" t="s">
        <v>468</v>
      </c>
      <c r="C24" s="826"/>
      <c r="D24" s="826"/>
      <c r="E24" s="832"/>
      <c r="F24" s="685" t="s">
        <v>469</v>
      </c>
      <c r="G24" s="826"/>
      <c r="H24" s="826"/>
      <c r="I24" s="832"/>
    </row>
    <row r="25" spans="1:9" x14ac:dyDescent="0.25">
      <c r="A25" s="683" t="s">
        <v>378</v>
      </c>
      <c r="B25" s="684" t="s">
        <v>470</v>
      </c>
      <c r="C25" s="826"/>
      <c r="D25" s="826"/>
      <c r="E25" s="832"/>
      <c r="F25" s="685" t="s">
        <v>471</v>
      </c>
      <c r="G25" s="826"/>
      <c r="H25" s="826"/>
      <c r="I25" s="832"/>
    </row>
    <row r="26" spans="1:9" x14ac:dyDescent="0.25">
      <c r="A26" s="683" t="s">
        <v>380</v>
      </c>
      <c r="B26" s="684" t="s">
        <v>472</v>
      </c>
      <c r="C26" s="826"/>
      <c r="D26" s="826"/>
      <c r="E26" s="832"/>
      <c r="F26" s="685" t="s">
        <v>473</v>
      </c>
      <c r="G26" s="826"/>
      <c r="H26" s="826"/>
      <c r="I26" s="832"/>
    </row>
    <row r="27" spans="1:9" x14ac:dyDescent="0.25">
      <c r="A27" s="683" t="s">
        <v>382</v>
      </c>
      <c r="B27" s="684" t="s">
        <v>474</v>
      </c>
      <c r="C27" s="841">
        <f>+C28+C30</f>
        <v>40000000</v>
      </c>
      <c r="D27" s="841">
        <f t="shared" ref="D27:E27" si="4">+D28+D30</f>
        <v>40000000</v>
      </c>
      <c r="E27" s="842">
        <f t="shared" si="4"/>
        <v>40000000</v>
      </c>
      <c r="F27" s="685" t="s">
        <v>475</v>
      </c>
      <c r="G27" s="826"/>
      <c r="H27" s="826"/>
      <c r="I27" s="832"/>
    </row>
    <row r="28" spans="1:9" x14ac:dyDescent="0.25">
      <c r="A28" s="683" t="s">
        <v>384</v>
      </c>
      <c r="B28" s="684" t="s">
        <v>476</v>
      </c>
      <c r="C28" s="826">
        <v>40000000</v>
      </c>
      <c r="D28" s="826">
        <v>40000000</v>
      </c>
      <c r="E28" s="832">
        <v>40000000</v>
      </c>
      <c r="F28" s="685" t="s">
        <v>477</v>
      </c>
      <c r="G28" s="826"/>
      <c r="H28" s="826"/>
      <c r="I28" s="832"/>
    </row>
    <row r="29" spans="1:9" x14ac:dyDescent="0.25">
      <c r="A29" s="683" t="s">
        <v>386</v>
      </c>
      <c r="B29" s="684" t="s">
        <v>478</v>
      </c>
      <c r="C29" s="826"/>
      <c r="D29" s="826"/>
      <c r="E29" s="832"/>
      <c r="F29" s="685"/>
      <c r="G29" s="826"/>
      <c r="H29" s="826"/>
      <c r="I29" s="832"/>
    </row>
    <row r="30" spans="1:9" ht="13.5" thickBot="1" x14ac:dyDescent="0.3">
      <c r="A30" s="687" t="s">
        <v>479</v>
      </c>
      <c r="B30" s="693" t="s">
        <v>480</v>
      </c>
      <c r="C30" s="827"/>
      <c r="D30" s="827"/>
      <c r="E30" s="833"/>
      <c r="F30" s="689"/>
      <c r="G30" s="827"/>
      <c r="H30" s="827"/>
      <c r="I30" s="833"/>
    </row>
    <row r="31" spans="1:9" ht="13.5" thickBot="1" x14ac:dyDescent="0.3">
      <c r="A31" s="690" t="s">
        <v>481</v>
      </c>
      <c r="B31" s="691" t="s">
        <v>482</v>
      </c>
      <c r="C31" s="831">
        <f>C22+C27</f>
        <v>90000000</v>
      </c>
      <c r="D31" s="831">
        <f t="shared" ref="D31:E31" si="5">D22+D27</f>
        <v>90000000</v>
      </c>
      <c r="E31" s="831">
        <f t="shared" si="5"/>
        <v>90000000</v>
      </c>
      <c r="F31" s="691" t="s">
        <v>483</v>
      </c>
      <c r="G31" s="836">
        <f>G22+G23+G24+G25+G26+G27+G28</f>
        <v>0</v>
      </c>
      <c r="H31" s="836">
        <f>H22+H23+H24+H25+H26+H27+H28</f>
        <v>0</v>
      </c>
      <c r="I31" s="836">
        <f>I22+I23+I24+I25+I26+I27+I28</f>
        <v>0</v>
      </c>
    </row>
    <row r="32" spans="1:9" x14ac:dyDescent="0.25">
      <c r="A32" s="692" t="s">
        <v>484</v>
      </c>
      <c r="B32" s="851" t="s">
        <v>485</v>
      </c>
      <c r="C32" s="852"/>
      <c r="D32" s="852"/>
      <c r="E32" s="853"/>
      <c r="F32" s="846" t="s">
        <v>465</v>
      </c>
      <c r="G32" s="852"/>
      <c r="H32" s="852"/>
      <c r="I32" s="853"/>
    </row>
    <row r="33" spans="1:9" x14ac:dyDescent="0.25">
      <c r="A33" s="683" t="s">
        <v>486</v>
      </c>
      <c r="B33" s="695" t="s">
        <v>487</v>
      </c>
      <c r="C33" s="837"/>
      <c r="D33" s="837"/>
      <c r="E33" s="838"/>
      <c r="F33" s="685" t="s">
        <v>488</v>
      </c>
      <c r="G33" s="837"/>
      <c r="H33" s="837"/>
      <c r="I33" s="838"/>
    </row>
    <row r="34" spans="1:9" x14ac:dyDescent="0.25">
      <c r="A34" s="683" t="s">
        <v>489</v>
      </c>
      <c r="B34" s="695" t="s">
        <v>490</v>
      </c>
      <c r="C34" s="837"/>
      <c r="D34" s="837"/>
      <c r="E34" s="838"/>
      <c r="F34" s="685" t="s">
        <v>469</v>
      </c>
      <c r="G34" s="837"/>
      <c r="H34" s="837"/>
      <c r="I34" s="838"/>
    </row>
    <row r="35" spans="1:9" x14ac:dyDescent="0.25">
      <c r="A35" s="683" t="s">
        <v>491</v>
      </c>
      <c r="B35" s="695" t="s">
        <v>492</v>
      </c>
      <c r="C35" s="837"/>
      <c r="D35" s="837"/>
      <c r="E35" s="838"/>
      <c r="F35" s="685" t="s">
        <v>471</v>
      </c>
      <c r="G35" s="837"/>
      <c r="H35" s="837"/>
      <c r="I35" s="838"/>
    </row>
    <row r="36" spans="1:9" x14ac:dyDescent="0.25">
      <c r="A36" s="683" t="s">
        <v>493</v>
      </c>
      <c r="B36" s="695" t="s">
        <v>494</v>
      </c>
      <c r="C36" s="837"/>
      <c r="D36" s="837"/>
      <c r="E36" s="838"/>
      <c r="F36" s="685" t="s">
        <v>473</v>
      </c>
      <c r="G36" s="837"/>
      <c r="H36" s="837"/>
      <c r="I36" s="838"/>
    </row>
    <row r="37" spans="1:9" x14ac:dyDescent="0.25">
      <c r="A37" s="683" t="s">
        <v>495</v>
      </c>
      <c r="B37" s="695" t="s">
        <v>496</v>
      </c>
      <c r="C37" s="837"/>
      <c r="D37" s="837"/>
      <c r="E37" s="838"/>
      <c r="F37" s="685" t="s">
        <v>497</v>
      </c>
      <c r="G37" s="837"/>
      <c r="H37" s="837"/>
      <c r="I37" s="838"/>
    </row>
    <row r="38" spans="1:9" x14ac:dyDescent="0.25">
      <c r="A38" s="683" t="s">
        <v>498</v>
      </c>
      <c r="B38" s="696" t="s">
        <v>499</v>
      </c>
      <c r="C38" s="837"/>
      <c r="D38" s="837"/>
      <c r="E38" s="838"/>
      <c r="F38" s="685" t="s">
        <v>477</v>
      </c>
      <c r="G38" s="837"/>
      <c r="H38" s="837"/>
      <c r="I38" s="838"/>
    </row>
    <row r="39" spans="1:9" x14ac:dyDescent="0.25">
      <c r="A39" s="683" t="s">
        <v>500</v>
      </c>
      <c r="B39" s="695" t="s">
        <v>501</v>
      </c>
      <c r="C39" s="837"/>
      <c r="D39" s="837"/>
      <c r="E39" s="838"/>
      <c r="F39" s="685" t="s">
        <v>502</v>
      </c>
      <c r="G39" s="837"/>
      <c r="H39" s="837"/>
      <c r="I39" s="838"/>
    </row>
    <row r="40" spans="1:9" x14ac:dyDescent="0.25">
      <c r="A40" s="683" t="s">
        <v>503</v>
      </c>
      <c r="B40" s="695" t="s">
        <v>504</v>
      </c>
      <c r="C40" s="837"/>
      <c r="D40" s="837"/>
      <c r="E40" s="838"/>
      <c r="F40" s="697"/>
      <c r="G40" s="837"/>
      <c r="H40" s="837"/>
      <c r="I40" s="838"/>
    </row>
    <row r="41" spans="1:9" x14ac:dyDescent="0.25">
      <c r="A41" s="683" t="s">
        <v>505</v>
      </c>
      <c r="B41" s="695" t="s">
        <v>506</v>
      </c>
      <c r="C41" s="837"/>
      <c r="D41" s="837"/>
      <c r="E41" s="838"/>
      <c r="F41" s="697"/>
      <c r="G41" s="837"/>
      <c r="H41" s="837"/>
      <c r="I41" s="838"/>
    </row>
    <row r="42" spans="1:9" x14ac:dyDescent="0.25">
      <c r="A42" s="683" t="s">
        <v>507</v>
      </c>
      <c r="B42" s="695" t="s">
        <v>508</v>
      </c>
      <c r="C42" s="837"/>
      <c r="D42" s="837"/>
      <c r="E42" s="838"/>
      <c r="F42" s="697"/>
      <c r="G42" s="837"/>
      <c r="H42" s="837"/>
      <c r="I42" s="838"/>
    </row>
    <row r="43" spans="1:9" ht="13.5" thickBot="1" x14ac:dyDescent="0.3">
      <c r="A43" s="687" t="s">
        <v>509</v>
      </c>
      <c r="B43" s="698" t="s">
        <v>510</v>
      </c>
      <c r="C43" s="839"/>
      <c r="D43" s="839"/>
      <c r="E43" s="840"/>
      <c r="F43" s="699"/>
      <c r="G43" s="839"/>
      <c r="H43" s="839"/>
      <c r="I43" s="840"/>
    </row>
    <row r="44" spans="1:9" ht="26.25" thickBot="1" x14ac:dyDescent="0.3">
      <c r="A44" s="690" t="s">
        <v>511</v>
      </c>
      <c r="B44" s="691" t="s">
        <v>512</v>
      </c>
      <c r="C44" s="836">
        <f>C32+C38</f>
        <v>0</v>
      </c>
      <c r="D44" s="836">
        <f t="shared" ref="D44:E44" si="6">D32+D38</f>
        <v>0</v>
      </c>
      <c r="E44" s="836">
        <f t="shared" si="6"/>
        <v>0</v>
      </c>
      <c r="F44" s="691" t="s">
        <v>513</v>
      </c>
      <c r="G44" s="836">
        <f>G32+G33+G34+G35+G36+G37+G38+G39</f>
        <v>0</v>
      </c>
      <c r="H44" s="836">
        <f t="shared" ref="H44:I44" si="7">H32+H33+H34+H35+H36+H37+H38+H39</f>
        <v>0</v>
      </c>
      <c r="I44" s="836">
        <f t="shared" si="7"/>
        <v>0</v>
      </c>
    </row>
    <row r="45" spans="1:9" ht="13.5" thickBot="1" x14ac:dyDescent="0.3">
      <c r="A45" s="690" t="s">
        <v>514</v>
      </c>
      <c r="B45" s="691" t="s">
        <v>515</v>
      </c>
      <c r="C45" s="831">
        <f>C31+C44</f>
        <v>90000000</v>
      </c>
      <c r="D45" s="831">
        <f t="shared" ref="D45:E45" si="8">D31+D44</f>
        <v>90000000</v>
      </c>
      <c r="E45" s="831">
        <f t="shared" si="8"/>
        <v>90000000</v>
      </c>
      <c r="F45" s="691" t="s">
        <v>516</v>
      </c>
      <c r="G45" s="836">
        <f>G31+G44</f>
        <v>0</v>
      </c>
      <c r="H45" s="836">
        <f t="shared" ref="H45:I45" si="9">H31+H44</f>
        <v>0</v>
      </c>
      <c r="I45" s="836">
        <f t="shared" si="9"/>
        <v>0</v>
      </c>
    </row>
    <row r="46" spans="1:9" ht="13.5" thickBot="1" x14ac:dyDescent="0.3">
      <c r="A46" s="690" t="s">
        <v>517</v>
      </c>
      <c r="B46" s="691" t="s">
        <v>518</v>
      </c>
      <c r="C46" s="828">
        <f>C21+C45</f>
        <v>2495000000</v>
      </c>
      <c r="D46" s="828">
        <f t="shared" ref="D46:E46" si="10">D21+D45</f>
        <v>2495000000</v>
      </c>
      <c r="E46" s="828">
        <f t="shared" si="10"/>
        <v>2495000000</v>
      </c>
      <c r="F46" s="691" t="s">
        <v>519</v>
      </c>
      <c r="G46" s="828">
        <f>G21+G45</f>
        <v>2495000000</v>
      </c>
      <c r="H46" s="828">
        <f t="shared" ref="H46:I46" si="11">H21+H45</f>
        <v>2495000000</v>
      </c>
      <c r="I46" s="828">
        <f t="shared" si="11"/>
        <v>2495000000</v>
      </c>
    </row>
    <row r="47" spans="1:9" x14ac:dyDescent="0.25">
      <c r="B47" s="1055"/>
      <c r="C47" s="1055"/>
      <c r="D47" s="1055"/>
      <c r="E47" s="1055"/>
      <c r="F47" s="1055"/>
    </row>
  </sheetData>
  <mergeCells count="8">
    <mergeCell ref="B47:F47"/>
    <mergeCell ref="A1:B1"/>
    <mergeCell ref="E1:F1"/>
    <mergeCell ref="G1:I1"/>
    <mergeCell ref="B3:I3"/>
    <mergeCell ref="A5:A6"/>
    <mergeCell ref="B5:E5"/>
    <mergeCell ref="F5:I5"/>
  </mergeCells>
  <pageMargins left="0.7" right="0.7" top="0.75" bottom="0.75" header="0.3" footer="0.3"/>
  <pageSetup paperSize="9" scale="66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1"/>
  <sheetViews>
    <sheetView workbookViewId="0">
      <selection activeCell="J17" sqref="J17"/>
    </sheetView>
  </sheetViews>
  <sheetFormatPr defaultRowHeight="15" x14ac:dyDescent="0.25"/>
  <cols>
    <col min="1" max="1" width="36.140625" style="877" customWidth="1"/>
    <col min="2" max="3" width="43.85546875" style="877" customWidth="1"/>
  </cols>
  <sheetData>
    <row r="2" spans="1:3" ht="15.75" x14ac:dyDescent="0.25">
      <c r="A2" s="876" t="s">
        <v>0</v>
      </c>
      <c r="C2" s="878" t="s">
        <v>535</v>
      </c>
    </row>
    <row r="6" spans="1:3" ht="16.5" x14ac:dyDescent="0.25">
      <c r="A6" s="1060" t="s">
        <v>536</v>
      </c>
      <c r="B6" s="1060"/>
      <c r="C6" s="1060"/>
    </row>
    <row r="7" spans="1:3" ht="16.5" x14ac:dyDescent="0.25">
      <c r="A7" s="879"/>
      <c r="B7" s="879"/>
      <c r="C7" s="879"/>
    </row>
    <row r="8" spans="1:3" x14ac:dyDescent="0.25">
      <c r="A8" s="880"/>
      <c r="B8" s="880"/>
      <c r="C8" s="880"/>
    </row>
    <row r="9" spans="1:3" ht="15.75" x14ac:dyDescent="0.25">
      <c r="A9" s="881" t="s">
        <v>313</v>
      </c>
      <c r="B9" s="881" t="s">
        <v>537</v>
      </c>
      <c r="C9" s="881" t="s">
        <v>531</v>
      </c>
    </row>
    <row r="10" spans="1:3" x14ac:dyDescent="0.25">
      <c r="A10" s="880"/>
      <c r="B10" s="880"/>
      <c r="C10" s="880"/>
    </row>
    <row r="11" spans="1:3" x14ac:dyDescent="0.25">
      <c r="A11" s="880"/>
      <c r="B11" s="880"/>
      <c r="C11" s="880"/>
    </row>
    <row r="12" spans="1:3" ht="15.75" x14ac:dyDescent="0.25">
      <c r="A12" s="882" t="s">
        <v>319</v>
      </c>
      <c r="B12" s="883" t="s">
        <v>532</v>
      </c>
      <c r="C12" s="884">
        <v>6500000</v>
      </c>
    </row>
    <row r="13" spans="1:3" ht="15.75" x14ac:dyDescent="0.25">
      <c r="A13" s="882"/>
      <c r="B13" s="883"/>
      <c r="C13" s="884"/>
    </row>
    <row r="14" spans="1:3" ht="15.75" x14ac:dyDescent="0.25">
      <c r="A14" s="885" t="s">
        <v>533</v>
      </c>
      <c r="B14" s="886" t="s">
        <v>315</v>
      </c>
      <c r="C14" s="887">
        <f>SUM(C12:C13)</f>
        <v>6500000</v>
      </c>
    </row>
    <row r="17" spans="1:3" x14ac:dyDescent="0.25">
      <c r="A17" s="1061" t="s">
        <v>534</v>
      </c>
      <c r="B17" s="1061"/>
      <c r="C17" s="1061"/>
    </row>
    <row r="18" spans="1:3" x14ac:dyDescent="0.25">
      <c r="A18" s="1062"/>
      <c r="B18" s="1062"/>
      <c r="C18" s="1062"/>
    </row>
    <row r="19" spans="1:3" x14ac:dyDescent="0.25">
      <c r="A19" s="1062"/>
      <c r="B19" s="1062"/>
      <c r="C19" s="1062"/>
    </row>
    <row r="20" spans="1:3" x14ac:dyDescent="0.25">
      <c r="A20" s="1062"/>
      <c r="B20" s="1062"/>
      <c r="C20" s="1062"/>
    </row>
    <row r="21" spans="1:3" x14ac:dyDescent="0.25">
      <c r="A21" s="1062"/>
      <c r="B21" s="1062"/>
      <c r="C21" s="1062"/>
    </row>
  </sheetData>
  <mergeCells count="2">
    <mergeCell ref="A6:C6"/>
    <mergeCell ref="A17:C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4"/>
  <sheetViews>
    <sheetView topLeftCell="A43" zoomScale="85" zoomScaleNormal="85" workbookViewId="0">
      <selection activeCell="B53" sqref="B53"/>
    </sheetView>
  </sheetViews>
  <sheetFormatPr defaultRowHeight="15" x14ac:dyDescent="0.25"/>
  <cols>
    <col min="1" max="1" width="4.5703125" style="473" customWidth="1"/>
    <col min="2" max="2" width="6.28515625" style="473" customWidth="1"/>
    <col min="3" max="3" width="70.42578125" customWidth="1"/>
    <col min="4" max="4" width="16.85546875" customWidth="1"/>
    <col min="5" max="5" width="17.28515625" customWidth="1"/>
    <col min="6" max="6" width="16.28515625" style="526" customWidth="1"/>
    <col min="7" max="9" width="14.28515625" style="526" customWidth="1"/>
    <col min="10" max="12" width="14.28515625" customWidth="1"/>
    <col min="13" max="13" width="16.5703125" customWidth="1"/>
    <col min="14" max="14" width="14.28515625" customWidth="1"/>
    <col min="15" max="15" width="12.140625" customWidth="1"/>
    <col min="16" max="16" width="14.28515625" customWidth="1"/>
    <col min="17" max="17" width="11.5703125" customWidth="1"/>
  </cols>
  <sheetData>
    <row r="1" spans="1:17" ht="15.75" x14ac:dyDescent="0.25">
      <c r="A1" s="462" t="s">
        <v>0</v>
      </c>
      <c r="B1" s="462"/>
      <c r="C1" s="46"/>
      <c r="D1" s="46"/>
      <c r="E1" s="46"/>
      <c r="F1" s="517"/>
      <c r="G1" s="517"/>
      <c r="H1" s="517"/>
      <c r="I1" s="517"/>
      <c r="J1" s="46"/>
      <c r="K1" s="46"/>
      <c r="L1" s="46"/>
      <c r="M1" s="46"/>
      <c r="N1" s="46"/>
      <c r="O1" s="935" t="s">
        <v>132</v>
      </c>
      <c r="P1" s="935"/>
    </row>
    <row r="2" spans="1:17" ht="15.75" x14ac:dyDescent="0.25">
      <c r="A2" s="462"/>
      <c r="B2" s="462"/>
      <c r="C2" s="46"/>
      <c r="D2" s="46"/>
      <c r="E2" s="46"/>
      <c r="F2" s="517"/>
      <c r="G2" s="517"/>
      <c r="H2" s="517"/>
      <c r="I2" s="517"/>
      <c r="J2" s="46"/>
      <c r="K2" s="46"/>
      <c r="L2" s="46"/>
      <c r="M2" s="46"/>
      <c r="P2" s="46"/>
    </row>
    <row r="3" spans="1:17" ht="18.75" x14ac:dyDescent="0.3">
      <c r="A3" s="936" t="s">
        <v>181</v>
      </c>
      <c r="B3" s="936"/>
      <c r="C3" s="936"/>
      <c r="D3" s="936"/>
      <c r="E3" s="936"/>
      <c r="F3" s="936"/>
      <c r="G3" s="936"/>
      <c r="H3" s="936"/>
      <c r="I3" s="936"/>
      <c r="J3" s="936"/>
      <c r="K3" s="936"/>
      <c r="L3" s="936"/>
      <c r="M3" s="936"/>
      <c r="N3" s="936"/>
      <c r="O3" s="936"/>
      <c r="P3" s="936"/>
    </row>
    <row r="4" spans="1:17" ht="16.5" thickBot="1" x14ac:dyDescent="0.3">
      <c r="A4" s="462"/>
      <c r="B4" s="462"/>
      <c r="C4" s="46"/>
      <c r="D4" s="47"/>
      <c r="E4" s="47"/>
      <c r="F4" s="518"/>
      <c r="G4" s="518"/>
      <c r="H4" s="518"/>
      <c r="I4" s="518"/>
      <c r="J4" s="47"/>
      <c r="K4" s="47"/>
      <c r="N4" s="48" t="s">
        <v>2</v>
      </c>
      <c r="O4" s="49"/>
      <c r="P4" s="46"/>
    </row>
    <row r="5" spans="1:17" ht="16.5" thickBot="1" x14ac:dyDescent="0.3">
      <c r="A5" s="937" t="s">
        <v>133</v>
      </c>
      <c r="B5" s="937" t="s">
        <v>134</v>
      </c>
      <c r="C5" s="940" t="s">
        <v>135</v>
      </c>
      <c r="D5" s="943"/>
      <c r="E5" s="943"/>
      <c r="F5" s="944"/>
      <c r="G5" s="945" t="s">
        <v>183</v>
      </c>
      <c r="H5" s="946"/>
      <c r="I5" s="946"/>
      <c r="J5" s="946"/>
      <c r="K5" s="946"/>
      <c r="L5" s="946"/>
      <c r="M5" s="946"/>
      <c r="N5" s="944"/>
      <c r="O5" s="945" t="s">
        <v>136</v>
      </c>
      <c r="P5" s="947"/>
      <c r="Q5" s="50"/>
    </row>
    <row r="6" spans="1:17" ht="15.75" customHeight="1" x14ac:dyDescent="0.25">
      <c r="A6" s="938"/>
      <c r="B6" s="938"/>
      <c r="C6" s="941"/>
      <c r="D6" s="948" t="s">
        <v>106</v>
      </c>
      <c r="E6" s="948" t="s">
        <v>107</v>
      </c>
      <c r="F6" s="949" t="s">
        <v>182</v>
      </c>
      <c r="G6" s="951" t="s">
        <v>137</v>
      </c>
      <c r="H6" s="953" t="s">
        <v>138</v>
      </c>
      <c r="I6" s="955" t="s">
        <v>139</v>
      </c>
      <c r="J6" s="933" t="s">
        <v>140</v>
      </c>
      <c r="K6" s="933" t="s">
        <v>141</v>
      </c>
      <c r="L6" s="940" t="s">
        <v>142</v>
      </c>
      <c r="M6" s="940" t="s">
        <v>143</v>
      </c>
      <c r="N6" s="957" t="s">
        <v>144</v>
      </c>
      <c r="O6" s="948" t="s">
        <v>184</v>
      </c>
      <c r="P6" s="960" t="s">
        <v>145</v>
      </c>
    </row>
    <row r="7" spans="1:17" ht="35.25" customHeight="1" thickBot="1" x14ac:dyDescent="0.3">
      <c r="A7" s="939"/>
      <c r="B7" s="939"/>
      <c r="C7" s="942"/>
      <c r="D7" s="942"/>
      <c r="E7" s="942"/>
      <c r="F7" s="950"/>
      <c r="G7" s="952"/>
      <c r="H7" s="954"/>
      <c r="I7" s="956"/>
      <c r="J7" s="934"/>
      <c r="K7" s="934"/>
      <c r="L7" s="934"/>
      <c r="M7" s="942"/>
      <c r="N7" s="958"/>
      <c r="O7" s="959"/>
      <c r="P7" s="959"/>
    </row>
    <row r="8" spans="1:17" ht="16.5" x14ac:dyDescent="0.25">
      <c r="A8" s="772">
        <v>1</v>
      </c>
      <c r="B8" s="463" t="s">
        <v>146</v>
      </c>
      <c r="C8" s="773" t="s">
        <v>147</v>
      </c>
      <c r="D8" s="774">
        <f>'2.a.sz.melléklet'!D24</f>
        <v>763867939</v>
      </c>
      <c r="E8" s="775">
        <f>'2.a.sz.melléklet'!E24</f>
        <v>864749162</v>
      </c>
      <c r="F8" s="519">
        <f>SUM(G8:N8)</f>
        <v>905493683</v>
      </c>
      <c r="G8" s="540">
        <f>'2.a.sz.melléklet'!G24</f>
        <v>474306542</v>
      </c>
      <c r="H8" s="541">
        <f>'2.a.sz.melléklet'!H24</f>
        <v>97237982</v>
      </c>
      <c r="I8" s="541">
        <f>'2.a.sz.melléklet'!I24</f>
        <v>333949159</v>
      </c>
      <c r="J8" s="541"/>
      <c r="K8" s="541"/>
      <c r="L8" s="541"/>
      <c r="M8" s="542"/>
      <c r="N8" s="543"/>
      <c r="O8" s="527">
        <f>'2.a.sz.melléklet'!S24</f>
        <v>175</v>
      </c>
      <c r="P8" s="776">
        <f>'2.a.sz.melléklet'!T24</f>
        <v>36</v>
      </c>
      <c r="Q8" s="51"/>
    </row>
    <row r="9" spans="1:17" ht="16.5" x14ac:dyDescent="0.25">
      <c r="A9" s="777">
        <v>2</v>
      </c>
      <c r="B9" s="778"/>
      <c r="C9" s="779" t="s">
        <v>56</v>
      </c>
      <c r="D9" s="576">
        <f>'2.a.sz.melléklet'!D28</f>
        <v>221234546</v>
      </c>
      <c r="E9" s="576">
        <f>'2.a.sz.melléklet'!E28</f>
        <v>273380063</v>
      </c>
      <c r="F9" s="780">
        <f>SUM(G9:N9)</f>
        <v>242049691</v>
      </c>
      <c r="G9" s="544">
        <f>'2.a.sz.melléklet'!G28</f>
        <v>162964969</v>
      </c>
      <c r="H9" s="545">
        <f>'2.a.sz.melléklet'!H28</f>
        <v>34084722</v>
      </c>
      <c r="I9" s="545">
        <f>'2.a.sz.melléklet'!I28</f>
        <v>45000000</v>
      </c>
      <c r="J9" s="545"/>
      <c r="K9" s="545"/>
      <c r="L9" s="545"/>
      <c r="M9" s="545"/>
      <c r="N9" s="546"/>
      <c r="O9" s="528">
        <f>'2.a.sz.melléklet'!S28</f>
        <v>46</v>
      </c>
      <c r="P9" s="781"/>
      <c r="Q9" s="51"/>
    </row>
    <row r="10" spans="1:17" ht="16.5" x14ac:dyDescent="0.25">
      <c r="A10" s="782">
        <v>3</v>
      </c>
      <c r="B10" s="783"/>
      <c r="C10" s="784" t="s">
        <v>148</v>
      </c>
      <c r="D10" s="785"/>
      <c r="E10" s="785"/>
      <c r="F10" s="780">
        <f t="shared" ref="F10:F49" si="0">SUM(G10:N10)</f>
        <v>0</v>
      </c>
      <c r="G10" s="544"/>
      <c r="H10" s="547"/>
      <c r="I10" s="547"/>
      <c r="J10" s="547"/>
      <c r="K10" s="547"/>
      <c r="L10" s="547"/>
      <c r="M10" s="547"/>
      <c r="N10" s="546"/>
      <c r="O10" s="529"/>
      <c r="P10" s="781">
        <v>121</v>
      </c>
      <c r="Q10" s="51"/>
    </row>
    <row r="11" spans="1:17" ht="16.5" x14ac:dyDescent="0.25">
      <c r="A11" s="777"/>
      <c r="B11" s="778">
        <v>1</v>
      </c>
      <c r="C11" s="784" t="s">
        <v>149</v>
      </c>
      <c r="D11" s="786">
        <v>559205475</v>
      </c>
      <c r="E11" s="787">
        <v>500011232</v>
      </c>
      <c r="F11" s="780">
        <f t="shared" si="0"/>
        <v>295992801</v>
      </c>
      <c r="G11" s="544">
        <v>6694561</v>
      </c>
      <c r="H11" s="545">
        <v>1305439</v>
      </c>
      <c r="I11" s="545">
        <f>247305327+I12+11000000</f>
        <v>287992801</v>
      </c>
      <c r="J11" s="545"/>
      <c r="K11" s="545"/>
      <c r="L11" s="545"/>
      <c r="M11" s="545"/>
      <c r="N11" s="546"/>
      <c r="O11" s="530"/>
      <c r="P11" s="781"/>
      <c r="Q11" s="51"/>
    </row>
    <row r="12" spans="1:17" ht="16.5" x14ac:dyDescent="0.25">
      <c r="A12" s="777"/>
      <c r="B12" s="778"/>
      <c r="C12" s="788" t="s">
        <v>150</v>
      </c>
      <c r="D12" s="786"/>
      <c r="E12" s="787">
        <v>17866513</v>
      </c>
      <c r="F12" s="780">
        <f t="shared" si="0"/>
        <v>29687474</v>
      </c>
      <c r="G12" s="544"/>
      <c r="H12" s="545"/>
      <c r="I12" s="545">
        <v>29687474</v>
      </c>
      <c r="J12" s="545"/>
      <c r="K12" s="545"/>
      <c r="L12" s="545"/>
      <c r="M12" s="545"/>
      <c r="N12" s="546"/>
      <c r="O12" s="530"/>
      <c r="P12" s="781"/>
      <c r="Q12" s="51"/>
    </row>
    <row r="13" spans="1:17" ht="16.5" x14ac:dyDescent="0.25">
      <c r="A13" s="777"/>
      <c r="B13" s="778"/>
      <c r="C13" s="788" t="s">
        <v>290</v>
      </c>
      <c r="D13" s="786"/>
      <c r="E13" s="787"/>
      <c r="F13" s="780">
        <f t="shared" si="0"/>
        <v>5000000</v>
      </c>
      <c r="G13" s="544"/>
      <c r="H13" s="545"/>
      <c r="I13" s="545">
        <v>5000000</v>
      </c>
      <c r="J13" s="545"/>
      <c r="K13" s="545"/>
      <c r="L13" s="545"/>
      <c r="M13" s="545"/>
      <c r="N13" s="546"/>
      <c r="O13" s="530"/>
      <c r="P13" s="781"/>
      <c r="Q13" s="51"/>
    </row>
    <row r="14" spans="1:17" ht="16.5" x14ac:dyDescent="0.25">
      <c r="A14" s="777"/>
      <c r="B14" s="778"/>
      <c r="C14" s="788" t="s">
        <v>540</v>
      </c>
      <c r="D14" s="786"/>
      <c r="E14" s="787"/>
      <c r="F14" s="780">
        <f t="shared" si="0"/>
        <v>33000000</v>
      </c>
      <c r="G14" s="544"/>
      <c r="H14" s="545"/>
      <c r="I14" s="545">
        <v>33000000</v>
      </c>
      <c r="J14" s="545"/>
      <c r="K14" s="545"/>
      <c r="L14" s="545"/>
      <c r="M14" s="545"/>
      <c r="N14" s="546"/>
      <c r="O14" s="530"/>
      <c r="P14" s="781"/>
      <c r="Q14" s="51"/>
    </row>
    <row r="15" spans="1:17" ht="16.5" x14ac:dyDescent="0.25">
      <c r="A15" s="777"/>
      <c r="B15" s="778">
        <v>2</v>
      </c>
      <c r="C15" s="779" t="s">
        <v>151</v>
      </c>
      <c r="D15" s="786">
        <v>47902667</v>
      </c>
      <c r="E15" s="787">
        <v>49767691</v>
      </c>
      <c r="F15" s="780">
        <f t="shared" si="0"/>
        <v>62433365</v>
      </c>
      <c r="G15" s="544"/>
      <c r="H15" s="545"/>
      <c r="I15" s="545">
        <v>129365</v>
      </c>
      <c r="J15" s="545"/>
      <c r="K15" s="545"/>
      <c r="L15" s="545">
        <v>62304000</v>
      </c>
      <c r="M15" s="545"/>
      <c r="N15" s="546"/>
      <c r="O15" s="530"/>
      <c r="P15" s="781"/>
      <c r="Q15" s="51"/>
    </row>
    <row r="16" spans="1:17" ht="16.5" x14ac:dyDescent="0.25">
      <c r="A16" s="777"/>
      <c r="B16" s="778"/>
      <c r="C16" s="784" t="s">
        <v>150</v>
      </c>
      <c r="D16" s="786"/>
      <c r="E16" s="787"/>
      <c r="F16" s="780">
        <f t="shared" si="0"/>
        <v>129365</v>
      </c>
      <c r="G16" s="544"/>
      <c r="H16" s="545"/>
      <c r="I16" s="545">
        <v>129365</v>
      </c>
      <c r="J16" s="545"/>
      <c r="K16" s="545"/>
      <c r="L16" s="545"/>
      <c r="M16" s="545"/>
      <c r="N16" s="546"/>
      <c r="O16" s="530"/>
      <c r="P16" s="781"/>
      <c r="Q16" s="51"/>
    </row>
    <row r="17" spans="1:17" ht="16.5" x14ac:dyDescent="0.25">
      <c r="A17" s="777"/>
      <c r="B17" s="778">
        <v>3</v>
      </c>
      <c r="C17" s="779" t="s">
        <v>152</v>
      </c>
      <c r="D17" s="786">
        <v>30470663</v>
      </c>
      <c r="E17" s="787">
        <v>23762146</v>
      </c>
      <c r="F17" s="780">
        <f t="shared" si="0"/>
        <v>15700000</v>
      </c>
      <c r="G17" s="544">
        <v>585774</v>
      </c>
      <c r="H17" s="545">
        <v>114226</v>
      </c>
      <c r="I17" s="545"/>
      <c r="J17" s="545">
        <v>15000000</v>
      </c>
      <c r="K17" s="545"/>
      <c r="L17" s="545"/>
      <c r="M17" s="545"/>
      <c r="N17" s="546"/>
      <c r="O17" s="530"/>
      <c r="P17" s="781"/>
      <c r="Q17" s="51"/>
    </row>
    <row r="18" spans="1:17" ht="16.5" x14ac:dyDescent="0.25">
      <c r="A18" s="777"/>
      <c r="B18" s="778"/>
      <c r="C18" s="784" t="s">
        <v>153</v>
      </c>
      <c r="D18" s="786">
        <v>14900000</v>
      </c>
      <c r="E18" s="787">
        <v>15000000</v>
      </c>
      <c r="F18" s="780">
        <f t="shared" si="0"/>
        <v>15000000</v>
      </c>
      <c r="G18" s="544"/>
      <c r="H18" s="545"/>
      <c r="I18" s="545"/>
      <c r="J18" s="545">
        <v>15000000</v>
      </c>
      <c r="K18" s="545"/>
      <c r="L18" s="545"/>
      <c r="M18" s="545"/>
      <c r="N18" s="546"/>
      <c r="O18" s="530"/>
      <c r="P18" s="781"/>
      <c r="Q18" s="51"/>
    </row>
    <row r="19" spans="1:17" ht="16.5" x14ac:dyDescent="0.25">
      <c r="A19" s="777"/>
      <c r="B19" s="778"/>
      <c r="C19" s="784" t="s">
        <v>150</v>
      </c>
      <c r="D19" s="786"/>
      <c r="E19" s="787">
        <v>146360</v>
      </c>
      <c r="F19" s="780"/>
      <c r="G19" s="544"/>
      <c r="H19" s="545"/>
      <c r="I19" s="545"/>
      <c r="J19" s="545"/>
      <c r="K19" s="545"/>
      <c r="L19" s="545"/>
      <c r="M19" s="545"/>
      <c r="N19" s="546"/>
      <c r="O19" s="530"/>
      <c r="P19" s="781"/>
      <c r="Q19" s="51"/>
    </row>
    <row r="20" spans="1:17" ht="16.5" x14ac:dyDescent="0.25">
      <c r="A20" s="777"/>
      <c r="B20" s="778">
        <v>4</v>
      </c>
      <c r="C20" s="784" t="s">
        <v>275</v>
      </c>
      <c r="D20" s="786"/>
      <c r="E20" s="787"/>
      <c r="F20" s="780">
        <f t="shared" si="0"/>
        <v>2500000</v>
      </c>
      <c r="G20" s="544"/>
      <c r="H20" s="545"/>
      <c r="I20" s="545"/>
      <c r="J20" s="545">
        <v>2500000</v>
      </c>
      <c r="K20" s="545"/>
      <c r="L20" s="545"/>
      <c r="M20" s="545"/>
      <c r="N20" s="546"/>
      <c r="O20" s="530"/>
      <c r="P20" s="781"/>
      <c r="Q20" s="51"/>
    </row>
    <row r="21" spans="1:17" ht="16.5" x14ac:dyDescent="0.25">
      <c r="A21" s="777"/>
      <c r="B21" s="778">
        <v>5</v>
      </c>
      <c r="C21" s="784" t="s">
        <v>276</v>
      </c>
      <c r="D21" s="786"/>
      <c r="E21" s="787"/>
      <c r="F21" s="780">
        <f t="shared" si="0"/>
        <v>800000</v>
      </c>
      <c r="G21" s="544"/>
      <c r="H21" s="545"/>
      <c r="I21" s="545"/>
      <c r="J21" s="545">
        <v>800000</v>
      </c>
      <c r="K21" s="545"/>
      <c r="L21" s="545"/>
      <c r="M21" s="545"/>
      <c r="N21" s="546"/>
      <c r="O21" s="530"/>
      <c r="P21" s="781"/>
      <c r="Q21" s="51"/>
    </row>
    <row r="22" spans="1:17" ht="16.5" x14ac:dyDescent="0.25">
      <c r="A22" s="777"/>
      <c r="B22" s="778">
        <v>6</v>
      </c>
      <c r="C22" s="784" t="s">
        <v>286</v>
      </c>
      <c r="D22" s="786"/>
      <c r="E22" s="787"/>
      <c r="F22" s="780">
        <f t="shared" si="0"/>
        <v>800000</v>
      </c>
      <c r="G22" s="544"/>
      <c r="H22" s="545"/>
      <c r="I22" s="545"/>
      <c r="J22" s="545">
        <v>800000</v>
      </c>
      <c r="K22" s="545"/>
      <c r="L22" s="545"/>
      <c r="M22" s="545"/>
      <c r="N22" s="546"/>
      <c r="O22" s="530"/>
      <c r="P22" s="781"/>
      <c r="Q22" s="51"/>
    </row>
    <row r="23" spans="1:17" ht="16.5" x14ac:dyDescent="0.25">
      <c r="A23" s="777"/>
      <c r="B23" s="778">
        <v>7</v>
      </c>
      <c r="C23" s="784" t="s">
        <v>287</v>
      </c>
      <c r="D23" s="786"/>
      <c r="E23" s="787"/>
      <c r="F23" s="780">
        <f t="shared" si="0"/>
        <v>800000</v>
      </c>
      <c r="G23" s="544"/>
      <c r="H23" s="545"/>
      <c r="I23" s="545"/>
      <c r="J23" s="545">
        <v>800000</v>
      </c>
      <c r="K23" s="545"/>
      <c r="L23" s="545"/>
      <c r="M23" s="545"/>
      <c r="N23" s="546"/>
      <c r="O23" s="530"/>
      <c r="P23" s="781"/>
      <c r="Q23" s="51"/>
    </row>
    <row r="24" spans="1:17" ht="16.5" x14ac:dyDescent="0.25">
      <c r="A24" s="789"/>
      <c r="B24" s="778">
        <v>8</v>
      </c>
      <c r="C24" s="784" t="s">
        <v>154</v>
      </c>
      <c r="D24" s="786">
        <v>17246610</v>
      </c>
      <c r="E24" s="790">
        <v>36592395</v>
      </c>
      <c r="F24" s="780">
        <f t="shared" si="0"/>
        <v>39244075</v>
      </c>
      <c r="G24" s="544">
        <v>32801193</v>
      </c>
      <c r="H24" s="545">
        <v>6442882</v>
      </c>
      <c r="I24" s="548"/>
      <c r="J24" s="548"/>
      <c r="K24" s="548"/>
      <c r="L24" s="548"/>
      <c r="M24" s="548"/>
      <c r="N24" s="549"/>
      <c r="O24" s="530"/>
      <c r="P24" s="791"/>
      <c r="Q24" s="52"/>
    </row>
    <row r="25" spans="1:17" ht="16.5" x14ac:dyDescent="0.25">
      <c r="A25" s="777"/>
      <c r="B25" s="778">
        <v>9</v>
      </c>
      <c r="C25" s="784" t="s">
        <v>155</v>
      </c>
      <c r="D25" s="786">
        <v>11082100</v>
      </c>
      <c r="E25" s="787">
        <v>11642900</v>
      </c>
      <c r="F25" s="780">
        <f t="shared" si="0"/>
        <v>6549000</v>
      </c>
      <c r="G25" s="544"/>
      <c r="H25" s="545"/>
      <c r="I25" s="545">
        <f>6000000+549000</f>
        <v>6549000</v>
      </c>
      <c r="J25" s="545"/>
      <c r="K25" s="545"/>
      <c r="L25" s="545"/>
      <c r="M25" s="545"/>
      <c r="N25" s="546"/>
      <c r="O25" s="530"/>
      <c r="P25" s="781"/>
      <c r="Q25" s="51"/>
    </row>
    <row r="26" spans="1:17" ht="16.5" x14ac:dyDescent="0.25">
      <c r="A26" s="777"/>
      <c r="B26" s="778"/>
      <c r="C26" s="784" t="s">
        <v>150</v>
      </c>
      <c r="D26" s="786"/>
      <c r="E26" s="787">
        <v>508600</v>
      </c>
      <c r="F26" s="780">
        <f t="shared" si="0"/>
        <v>549000</v>
      </c>
      <c r="G26" s="544"/>
      <c r="H26" s="545"/>
      <c r="I26" s="545">
        <v>549000</v>
      </c>
      <c r="J26" s="545"/>
      <c r="K26" s="545"/>
      <c r="L26" s="545"/>
      <c r="M26" s="545"/>
      <c r="N26" s="546"/>
      <c r="O26" s="530"/>
      <c r="P26" s="781"/>
      <c r="Q26" s="51"/>
    </row>
    <row r="27" spans="1:17" ht="33" x14ac:dyDescent="0.25">
      <c r="A27" s="777"/>
      <c r="B27" s="778"/>
      <c r="C27" s="792" t="s">
        <v>418</v>
      </c>
      <c r="D27" s="786"/>
      <c r="E27" s="787">
        <v>3604400</v>
      </c>
      <c r="F27" s="780"/>
      <c r="G27" s="544"/>
      <c r="H27" s="545"/>
      <c r="I27" s="545"/>
      <c r="J27" s="545"/>
      <c r="K27" s="545"/>
      <c r="L27" s="545"/>
      <c r="M27" s="545"/>
      <c r="N27" s="546"/>
      <c r="O27" s="530"/>
      <c r="P27" s="781"/>
      <c r="Q27" s="51"/>
    </row>
    <row r="28" spans="1:17" ht="16.5" x14ac:dyDescent="0.25">
      <c r="A28" s="777"/>
      <c r="B28" s="778">
        <v>10</v>
      </c>
      <c r="C28" s="784" t="s">
        <v>156</v>
      </c>
      <c r="D28" s="786">
        <v>2785000</v>
      </c>
      <c r="E28" s="787">
        <v>4845000</v>
      </c>
      <c r="F28" s="780">
        <f t="shared" si="0"/>
        <v>12515000</v>
      </c>
      <c r="G28" s="544"/>
      <c r="H28" s="545"/>
      <c r="I28" s="545">
        <v>6515000</v>
      </c>
      <c r="J28" s="545">
        <v>6000000</v>
      </c>
      <c r="K28" s="545"/>
      <c r="L28" s="545"/>
      <c r="M28" s="545"/>
      <c r="N28" s="546"/>
      <c r="O28" s="530"/>
      <c r="P28" s="781"/>
      <c r="Q28" s="51"/>
    </row>
    <row r="29" spans="1:17" ht="16.5" x14ac:dyDescent="0.25">
      <c r="A29" s="777"/>
      <c r="B29" s="778">
        <v>11</v>
      </c>
      <c r="C29" s="784" t="s">
        <v>157</v>
      </c>
      <c r="D29" s="786">
        <v>5025413</v>
      </c>
      <c r="E29" s="787">
        <v>359154</v>
      </c>
      <c r="F29" s="780">
        <f t="shared" si="0"/>
        <v>2000000</v>
      </c>
      <c r="G29" s="544"/>
      <c r="H29" s="545"/>
      <c r="I29" s="545">
        <v>2000000</v>
      </c>
      <c r="J29" s="545"/>
      <c r="K29" s="545"/>
      <c r="L29" s="545"/>
      <c r="M29" s="545"/>
      <c r="N29" s="546"/>
      <c r="O29" s="530"/>
      <c r="P29" s="781"/>
      <c r="Q29" s="51"/>
    </row>
    <row r="30" spans="1:17" ht="16.5" x14ac:dyDescent="0.25">
      <c r="A30" s="793"/>
      <c r="B30" s="778">
        <v>12</v>
      </c>
      <c r="C30" s="784" t="s">
        <v>158</v>
      </c>
      <c r="D30" s="786">
        <v>0</v>
      </c>
      <c r="E30" s="787">
        <v>0</v>
      </c>
      <c r="F30" s="780">
        <f t="shared" si="0"/>
        <v>10000000</v>
      </c>
      <c r="G30" s="544"/>
      <c r="H30" s="545"/>
      <c r="I30" s="545"/>
      <c r="J30" s="545"/>
      <c r="K30" s="545"/>
      <c r="L30" s="545"/>
      <c r="M30" s="545"/>
      <c r="N30" s="546">
        <v>10000000</v>
      </c>
      <c r="O30" s="530"/>
      <c r="P30" s="794"/>
      <c r="Q30" s="51"/>
    </row>
    <row r="31" spans="1:17" ht="16.5" x14ac:dyDescent="0.25">
      <c r="A31" s="793"/>
      <c r="B31" s="778">
        <v>13</v>
      </c>
      <c r="C31" s="784" t="s">
        <v>159</v>
      </c>
      <c r="D31" s="786">
        <v>0</v>
      </c>
      <c r="E31" s="787">
        <v>0</v>
      </c>
      <c r="F31" s="780">
        <f t="shared" si="0"/>
        <v>1000000</v>
      </c>
      <c r="G31" s="544"/>
      <c r="H31" s="545"/>
      <c r="I31" s="545"/>
      <c r="J31" s="545"/>
      <c r="K31" s="545"/>
      <c r="L31" s="545"/>
      <c r="M31" s="545"/>
      <c r="N31" s="546">
        <v>1000000</v>
      </c>
      <c r="O31" s="530"/>
      <c r="P31" s="794"/>
      <c r="Q31" s="51"/>
    </row>
    <row r="32" spans="1:17" ht="16.5" x14ac:dyDescent="0.25">
      <c r="A32" s="793"/>
      <c r="B32" s="778">
        <v>14</v>
      </c>
      <c r="C32" s="784" t="s">
        <v>160</v>
      </c>
      <c r="D32" s="786">
        <v>0</v>
      </c>
      <c r="E32" s="787">
        <v>0</v>
      </c>
      <c r="F32" s="780">
        <f t="shared" si="0"/>
        <v>16722696</v>
      </c>
      <c r="G32" s="544"/>
      <c r="H32" s="545"/>
      <c r="I32" s="545"/>
      <c r="J32" s="545"/>
      <c r="K32" s="545"/>
      <c r="L32" s="545"/>
      <c r="M32" s="545"/>
      <c r="N32" s="546">
        <v>16722696</v>
      </c>
      <c r="O32" s="530"/>
      <c r="P32" s="794"/>
      <c r="Q32" s="51"/>
    </row>
    <row r="33" spans="1:17" ht="16.5" x14ac:dyDescent="0.25">
      <c r="A33" s="777"/>
      <c r="B33" s="778">
        <v>15</v>
      </c>
      <c r="C33" s="784" t="s">
        <v>161</v>
      </c>
      <c r="D33" s="786">
        <v>12456263</v>
      </c>
      <c r="E33" s="787">
        <v>14734024</v>
      </c>
      <c r="F33" s="780">
        <f t="shared" si="0"/>
        <v>28066686</v>
      </c>
      <c r="G33" s="544"/>
      <c r="H33" s="545"/>
      <c r="I33" s="545"/>
      <c r="J33" s="545">
        <v>28066686</v>
      </c>
      <c r="K33" s="545"/>
      <c r="L33" s="545"/>
      <c r="M33" s="545"/>
      <c r="N33" s="546"/>
      <c r="O33" s="530"/>
      <c r="P33" s="781"/>
      <c r="Q33" s="51"/>
    </row>
    <row r="34" spans="1:17" ht="16.5" x14ac:dyDescent="0.25">
      <c r="A34" s="793"/>
      <c r="B34" s="778">
        <v>16</v>
      </c>
      <c r="C34" s="784" t="s">
        <v>162</v>
      </c>
      <c r="D34" s="786">
        <v>154178870</v>
      </c>
      <c r="E34" s="787">
        <v>212160806</v>
      </c>
      <c r="F34" s="780">
        <f t="shared" si="0"/>
        <v>223210424</v>
      </c>
      <c r="G34" s="544"/>
      <c r="H34" s="545"/>
      <c r="I34" s="545"/>
      <c r="J34" s="545">
        <v>223210424</v>
      </c>
      <c r="K34" s="545"/>
      <c r="L34" s="545"/>
      <c r="M34" s="545"/>
      <c r="N34" s="546"/>
      <c r="O34" s="530"/>
      <c r="P34" s="794"/>
      <c r="Q34" s="51"/>
    </row>
    <row r="35" spans="1:17" ht="16.5" x14ac:dyDescent="0.25">
      <c r="A35" s="777"/>
      <c r="B35" s="778">
        <v>17</v>
      </c>
      <c r="C35" s="784" t="s">
        <v>277</v>
      </c>
      <c r="D35" s="786">
        <v>0</v>
      </c>
      <c r="E35" s="790">
        <v>14226784</v>
      </c>
      <c r="F35" s="780">
        <f t="shared" si="0"/>
        <v>14226784</v>
      </c>
      <c r="G35" s="544"/>
      <c r="H35" s="545"/>
      <c r="I35" s="545">
        <v>14226784</v>
      </c>
      <c r="J35" s="545"/>
      <c r="K35" s="545"/>
      <c r="L35" s="545"/>
      <c r="M35" s="545"/>
      <c r="N35" s="546"/>
      <c r="O35" s="530"/>
      <c r="P35" s="794"/>
      <c r="Q35" s="51"/>
    </row>
    <row r="36" spans="1:17" ht="16.5" x14ac:dyDescent="0.25">
      <c r="A36" s="777"/>
      <c r="B36" s="778">
        <v>18</v>
      </c>
      <c r="C36" s="784" t="s">
        <v>278</v>
      </c>
      <c r="D36" s="786">
        <v>0</v>
      </c>
      <c r="E36" s="790">
        <v>0</v>
      </c>
      <c r="F36" s="780">
        <f t="shared" si="0"/>
        <v>733040</v>
      </c>
      <c r="G36" s="544"/>
      <c r="H36" s="545"/>
      <c r="I36" s="545"/>
      <c r="J36" s="545">
        <v>733040</v>
      </c>
      <c r="K36" s="545"/>
      <c r="L36" s="545"/>
      <c r="M36" s="545"/>
      <c r="N36" s="546"/>
      <c r="O36" s="530"/>
      <c r="P36" s="794"/>
      <c r="Q36" s="51"/>
    </row>
    <row r="37" spans="1:17" ht="16.5" x14ac:dyDescent="0.25">
      <c r="A37" s="777"/>
      <c r="B37" s="778">
        <v>19</v>
      </c>
      <c r="C37" s="788" t="s">
        <v>164</v>
      </c>
      <c r="D37" s="786">
        <v>250000</v>
      </c>
      <c r="E37" s="787">
        <v>250000</v>
      </c>
      <c r="F37" s="780">
        <f>SUM(G37:N37)</f>
        <v>5500000</v>
      </c>
      <c r="G37" s="544"/>
      <c r="H37" s="545"/>
      <c r="I37" s="545">
        <v>5500000</v>
      </c>
      <c r="J37" s="545"/>
      <c r="K37" s="545"/>
      <c r="L37" s="545"/>
      <c r="M37" s="545"/>
      <c r="N37" s="546"/>
      <c r="O37" s="530"/>
      <c r="P37" s="794"/>
      <c r="Q37" s="51"/>
    </row>
    <row r="38" spans="1:17" ht="16.5" x14ac:dyDescent="0.25">
      <c r="A38" s="777"/>
      <c r="B38" s="778"/>
      <c r="C38" s="788" t="s">
        <v>150</v>
      </c>
      <c r="D38" s="786"/>
      <c r="E38" s="787">
        <v>250000</v>
      </c>
      <c r="F38" s="780"/>
      <c r="G38" s="544"/>
      <c r="H38" s="545"/>
      <c r="I38" s="545"/>
      <c r="J38" s="545"/>
      <c r="K38" s="545"/>
      <c r="L38" s="545"/>
      <c r="M38" s="545"/>
      <c r="N38" s="546"/>
      <c r="O38" s="530"/>
      <c r="P38" s="795"/>
      <c r="Q38" s="51"/>
    </row>
    <row r="39" spans="1:17" ht="16.5" x14ac:dyDescent="0.25">
      <c r="A39" s="793"/>
      <c r="B39" s="778">
        <v>20</v>
      </c>
      <c r="C39" s="784" t="s">
        <v>165</v>
      </c>
      <c r="D39" s="786">
        <v>652156</v>
      </c>
      <c r="E39" s="787">
        <v>647066</v>
      </c>
      <c r="F39" s="780">
        <f t="shared" si="0"/>
        <v>650000</v>
      </c>
      <c r="G39" s="544"/>
      <c r="H39" s="545"/>
      <c r="I39" s="545">
        <v>650000</v>
      </c>
      <c r="J39" s="545"/>
      <c r="K39" s="545"/>
      <c r="L39" s="545"/>
      <c r="M39" s="545"/>
      <c r="N39" s="546"/>
      <c r="O39" s="530"/>
      <c r="P39" s="781"/>
      <c r="Q39" s="51"/>
    </row>
    <row r="40" spans="1:17" ht="16.5" x14ac:dyDescent="0.25">
      <c r="A40" s="777"/>
      <c r="B40" s="778">
        <v>21</v>
      </c>
      <c r="C40" s="784" t="s">
        <v>539</v>
      </c>
      <c r="D40" s="786">
        <v>1000000</v>
      </c>
      <c r="E40" s="787">
        <v>1000000</v>
      </c>
      <c r="F40" s="780">
        <f t="shared" si="0"/>
        <v>1500000</v>
      </c>
      <c r="G40" s="544"/>
      <c r="H40" s="545"/>
      <c r="I40" s="545"/>
      <c r="J40" s="545">
        <v>1500000</v>
      </c>
      <c r="K40" s="545"/>
      <c r="L40" s="545"/>
      <c r="M40" s="545"/>
      <c r="N40" s="546"/>
      <c r="O40" s="530"/>
      <c r="P40" s="795"/>
      <c r="Q40" s="51"/>
    </row>
    <row r="41" spans="1:17" ht="33" x14ac:dyDescent="0.25">
      <c r="A41" s="777"/>
      <c r="B41" s="778">
        <v>22</v>
      </c>
      <c r="C41" s="796" t="s">
        <v>288</v>
      </c>
      <c r="D41" s="790">
        <v>1856663</v>
      </c>
      <c r="E41" s="790">
        <v>1250000</v>
      </c>
      <c r="F41" s="780">
        <f t="shared" si="0"/>
        <v>39739540</v>
      </c>
      <c r="G41" s="544"/>
      <c r="H41" s="545"/>
      <c r="I41" s="550">
        <v>39739540</v>
      </c>
      <c r="J41" s="545"/>
      <c r="K41" s="545"/>
      <c r="L41" s="545"/>
      <c r="M41" s="545"/>
      <c r="N41" s="546"/>
      <c r="O41" s="530"/>
      <c r="P41" s="795"/>
      <c r="Q41" s="51"/>
    </row>
    <row r="42" spans="1:17" ht="16.5" x14ac:dyDescent="0.25">
      <c r="A42" s="777"/>
      <c r="B42" s="778"/>
      <c r="C42" s="784" t="s">
        <v>150</v>
      </c>
      <c r="D42" s="786"/>
      <c r="E42" s="787"/>
      <c r="F42" s="780">
        <f t="shared" si="0"/>
        <v>125000</v>
      </c>
      <c r="G42" s="544"/>
      <c r="H42" s="545"/>
      <c r="I42" s="545">
        <v>125000</v>
      </c>
      <c r="J42" s="545"/>
      <c r="K42" s="545"/>
      <c r="L42" s="545"/>
      <c r="M42" s="545"/>
      <c r="N42" s="546"/>
      <c r="O42" s="530"/>
      <c r="P42" s="795"/>
      <c r="Q42" s="51"/>
    </row>
    <row r="43" spans="1:17" ht="33" x14ac:dyDescent="0.25">
      <c r="A43" s="777"/>
      <c r="B43" s="778">
        <v>23</v>
      </c>
      <c r="C43" s="797" t="s">
        <v>279</v>
      </c>
      <c r="D43" s="786"/>
      <c r="E43" s="787">
        <v>3747200</v>
      </c>
      <c r="F43" s="780"/>
      <c r="G43" s="544"/>
      <c r="H43" s="545"/>
      <c r="I43" s="545"/>
      <c r="J43" s="545"/>
      <c r="K43" s="545"/>
      <c r="L43" s="545"/>
      <c r="M43" s="545"/>
      <c r="N43" s="546"/>
      <c r="O43" s="530"/>
      <c r="P43" s="795"/>
      <c r="Q43" s="51"/>
    </row>
    <row r="44" spans="1:17" ht="16.5" x14ac:dyDescent="0.25">
      <c r="A44" s="777"/>
      <c r="B44" s="778">
        <v>24</v>
      </c>
      <c r="C44" s="784" t="s">
        <v>166</v>
      </c>
      <c r="D44" s="786">
        <v>55062685</v>
      </c>
      <c r="E44" s="787">
        <v>48073574</v>
      </c>
      <c r="F44" s="780">
        <f t="shared" si="0"/>
        <v>1743294</v>
      </c>
      <c r="G44" s="544"/>
      <c r="H44" s="545"/>
      <c r="I44" s="545">
        <v>1743294</v>
      </c>
      <c r="J44" s="545"/>
      <c r="K44" s="545"/>
      <c r="L44" s="545"/>
      <c r="M44" s="545"/>
      <c r="N44" s="546"/>
      <c r="O44" s="530"/>
      <c r="P44" s="795"/>
      <c r="Q44" s="51"/>
    </row>
    <row r="45" spans="1:17" ht="16.5" x14ac:dyDescent="0.25">
      <c r="A45" s="777"/>
      <c r="B45" s="778"/>
      <c r="C45" s="784" t="s">
        <v>150</v>
      </c>
      <c r="D45" s="786"/>
      <c r="E45" s="787">
        <v>822501</v>
      </c>
      <c r="F45" s="780">
        <f t="shared" si="0"/>
        <v>1743294</v>
      </c>
      <c r="G45" s="544"/>
      <c r="H45" s="545"/>
      <c r="I45" s="545">
        <v>1743294</v>
      </c>
      <c r="J45" s="545"/>
      <c r="K45" s="545"/>
      <c r="L45" s="545"/>
      <c r="M45" s="545"/>
      <c r="N45" s="546"/>
      <c r="O45" s="530"/>
      <c r="P45" s="795"/>
      <c r="Q45" s="51"/>
    </row>
    <row r="46" spans="1:17" ht="33" x14ac:dyDescent="0.25">
      <c r="A46" s="777"/>
      <c r="B46" s="778"/>
      <c r="C46" s="796" t="s">
        <v>289</v>
      </c>
      <c r="D46" s="790"/>
      <c r="E46" s="790">
        <v>17012324</v>
      </c>
      <c r="F46" s="780"/>
      <c r="G46" s="544"/>
      <c r="H46" s="545"/>
      <c r="I46" s="545"/>
      <c r="J46" s="545"/>
      <c r="K46" s="545"/>
      <c r="L46" s="545"/>
      <c r="M46" s="545"/>
      <c r="N46" s="546"/>
      <c r="O46" s="530"/>
      <c r="P46" s="795"/>
      <c r="Q46" s="51"/>
    </row>
    <row r="47" spans="1:17" ht="16.5" x14ac:dyDescent="0.25">
      <c r="A47" s="777"/>
      <c r="B47" s="778">
        <v>25</v>
      </c>
      <c r="C47" s="784" t="s">
        <v>167</v>
      </c>
      <c r="D47" s="786">
        <v>174084000</v>
      </c>
      <c r="E47" s="787"/>
      <c r="F47" s="780">
        <f t="shared" si="0"/>
        <v>0</v>
      </c>
      <c r="G47" s="544"/>
      <c r="H47" s="545"/>
      <c r="I47" s="545"/>
      <c r="J47" s="545"/>
      <c r="K47" s="545"/>
      <c r="L47" s="545"/>
      <c r="M47" s="545"/>
      <c r="N47" s="546"/>
      <c r="O47" s="530"/>
      <c r="P47" s="795"/>
      <c r="Q47" s="51"/>
    </row>
    <row r="48" spans="1:17" ht="16.5" x14ac:dyDescent="0.25">
      <c r="A48" s="777"/>
      <c r="B48" s="798">
        <v>26</v>
      </c>
      <c r="C48" s="784" t="s">
        <v>168</v>
      </c>
      <c r="D48" s="786">
        <v>12120000</v>
      </c>
      <c r="E48" s="787"/>
      <c r="F48" s="780">
        <f t="shared" si="0"/>
        <v>0</v>
      </c>
      <c r="G48" s="544"/>
      <c r="H48" s="545"/>
      <c r="I48" s="545"/>
      <c r="J48" s="545"/>
      <c r="K48" s="545"/>
      <c r="L48" s="545"/>
      <c r="M48" s="545"/>
      <c r="N48" s="546"/>
      <c r="O48" s="530"/>
      <c r="P48" s="781"/>
      <c r="Q48" s="51"/>
    </row>
    <row r="49" spans="1:17" ht="17.25" thickBot="1" x14ac:dyDescent="0.3">
      <c r="A49" s="782"/>
      <c r="B49" s="464">
        <v>27</v>
      </c>
      <c r="C49" s="53" t="s">
        <v>274</v>
      </c>
      <c r="D49" s="460">
        <v>7614814</v>
      </c>
      <c r="E49" s="460"/>
      <c r="F49" s="780">
        <f t="shared" si="0"/>
        <v>0</v>
      </c>
      <c r="G49" s="551"/>
      <c r="H49" s="54"/>
      <c r="I49" s="54"/>
      <c r="J49" s="54"/>
      <c r="K49" s="54"/>
      <c r="L49" s="54"/>
      <c r="M49" s="54"/>
      <c r="N49" s="552"/>
      <c r="O49" s="531"/>
      <c r="P49" s="55"/>
      <c r="Q49" s="51"/>
    </row>
    <row r="50" spans="1:17" ht="17.25" thickBot="1" x14ac:dyDescent="0.3">
      <c r="A50" s="465"/>
      <c r="B50" s="799"/>
      <c r="C50" s="800" t="s">
        <v>169</v>
      </c>
      <c r="D50" s="801">
        <f>D11+D15+D17+D24+D25+D28+D29+D30+D31+D32+D33+D34+D35+D37+D39+D40+D41+D44+D47+D48+D49</f>
        <v>1092993379</v>
      </c>
      <c r="E50" s="309">
        <f>E11+E15+E17+E20+E21+E22+E23+E24+E25+E28+E29+E30+E31+E32+E33+E34+E35+E36+E37+E39+E40+E41+E43+E44+E49</f>
        <v>923069972</v>
      </c>
      <c r="F50" s="309">
        <f>F11+F15+F17+F20+F21+F22+F23+F24+F25+F28+F29+F30+F31+F32+F33+F34+F35+F36+F37+F39+F40+F41+F44</f>
        <v>782426705</v>
      </c>
      <c r="G50" s="553">
        <f>G11+G15+G17+G20+G21+G22+G23+G24+G25+G28+G29+G30+G31+G32+G33+G34+G35+G36+G38+G37+G39+G40+G41+G44</f>
        <v>40081528</v>
      </c>
      <c r="H50" s="308">
        <f t="shared" ref="H50:N50" si="1">H11+H15+H17+H20+H21+H22+H23+H24+H25+H28+H29+H30+H31+H32+H33+H34+H35+H36+H38+H37+H39+H40+H41+H44</f>
        <v>7862547</v>
      </c>
      <c r="I50" s="308">
        <f t="shared" si="1"/>
        <v>365045784</v>
      </c>
      <c r="J50" s="308">
        <f t="shared" si="1"/>
        <v>279410150</v>
      </c>
      <c r="K50" s="308">
        <f t="shared" si="1"/>
        <v>0</v>
      </c>
      <c r="L50" s="308">
        <f t="shared" si="1"/>
        <v>62304000</v>
      </c>
      <c r="M50" s="308">
        <f t="shared" si="1"/>
        <v>0</v>
      </c>
      <c r="N50" s="554">
        <f t="shared" si="1"/>
        <v>27722696</v>
      </c>
      <c r="O50" s="532">
        <f>O8+O9+O10</f>
        <v>221</v>
      </c>
      <c r="P50" s="802">
        <f>P8+P9+P10</f>
        <v>157</v>
      </c>
      <c r="Q50" s="56"/>
    </row>
    <row r="51" spans="1:17" ht="16.5" x14ac:dyDescent="0.25">
      <c r="A51" s="803">
        <v>4</v>
      </c>
      <c r="B51" s="804"/>
      <c r="C51" s="805" t="s">
        <v>170</v>
      </c>
      <c r="D51" s="806">
        <v>30020347</v>
      </c>
      <c r="E51" s="806">
        <v>65447328</v>
      </c>
      <c r="F51" s="546"/>
      <c r="G51" s="555"/>
      <c r="H51" s="556"/>
      <c r="I51" s="556"/>
      <c r="J51" s="556"/>
      <c r="K51" s="556"/>
      <c r="L51" s="556"/>
      <c r="M51" s="557"/>
      <c r="N51" s="558"/>
      <c r="O51" s="533"/>
      <c r="P51" s="807"/>
      <c r="Q51" s="51"/>
    </row>
    <row r="52" spans="1:17" ht="16.5" x14ac:dyDescent="0.25">
      <c r="A52" s="777">
        <v>5</v>
      </c>
      <c r="B52" s="808" t="s">
        <v>555</v>
      </c>
      <c r="C52" s="779" t="s">
        <v>171</v>
      </c>
      <c r="D52" s="806">
        <v>85329436</v>
      </c>
      <c r="E52" s="806">
        <v>261626784</v>
      </c>
      <c r="F52" s="546">
        <f>M52</f>
        <v>2981800196</v>
      </c>
      <c r="G52" s="559"/>
      <c r="H52" s="547"/>
      <c r="I52" s="547"/>
      <c r="J52" s="547"/>
      <c r="K52" s="547"/>
      <c r="L52" s="547"/>
      <c r="M52" s="560">
        <f>'2.b.sz.melléklet'!E38</f>
        <v>2981800196</v>
      </c>
      <c r="N52" s="561"/>
      <c r="O52" s="529"/>
      <c r="P52" s="809"/>
      <c r="Q52" s="51"/>
    </row>
    <row r="53" spans="1:17" ht="16.5" x14ac:dyDescent="0.25">
      <c r="A53" s="777">
        <v>6</v>
      </c>
      <c r="B53" s="865">
        <v>1</v>
      </c>
      <c r="C53" s="779" t="s">
        <v>172</v>
      </c>
      <c r="D53" s="806">
        <v>594842889</v>
      </c>
      <c r="E53" s="806">
        <v>7300000</v>
      </c>
      <c r="F53" s="546">
        <f>'2.b.sz.melléklet'!E41</f>
        <v>15000000</v>
      </c>
      <c r="G53" s="559"/>
      <c r="H53" s="547"/>
      <c r="I53" s="547"/>
      <c r="J53" s="547"/>
      <c r="K53" s="547"/>
      <c r="L53" s="547"/>
      <c r="M53" s="560">
        <v>15000000</v>
      </c>
      <c r="N53" s="561"/>
      <c r="O53" s="529"/>
      <c r="P53" s="809"/>
      <c r="Q53" s="51"/>
    </row>
    <row r="54" spans="1:17" ht="17.25" thickBot="1" x14ac:dyDescent="0.3">
      <c r="A54" s="810">
        <v>7</v>
      </c>
      <c r="B54" s="811"/>
      <c r="C54" s="812" t="s">
        <v>173</v>
      </c>
      <c r="D54" s="813"/>
      <c r="E54" s="57"/>
      <c r="F54" s="546">
        <f>N54</f>
        <v>15000000</v>
      </c>
      <c r="G54" s="562"/>
      <c r="H54" s="563"/>
      <c r="I54" s="563"/>
      <c r="J54" s="563"/>
      <c r="K54" s="563"/>
      <c r="L54" s="563"/>
      <c r="M54" s="564"/>
      <c r="N54" s="565">
        <v>15000000</v>
      </c>
      <c r="O54" s="534"/>
      <c r="P54" s="814"/>
      <c r="Q54" s="51"/>
    </row>
    <row r="55" spans="1:17" ht="17.25" thickBot="1" x14ac:dyDescent="0.3">
      <c r="A55" s="466"/>
      <c r="B55" s="467"/>
      <c r="C55" s="58" t="s">
        <v>174</v>
      </c>
      <c r="D55" s="59">
        <f>SUM(D51:D54)</f>
        <v>710192672</v>
      </c>
      <c r="E55" s="59">
        <f>SUM(E51:E54)</f>
        <v>334374112</v>
      </c>
      <c r="F55" s="520">
        <f>SUM(F51:F54)</f>
        <v>3011800196</v>
      </c>
      <c r="G55" s="520">
        <f>SUM(G51:G54)</f>
        <v>0</v>
      </c>
      <c r="H55" s="520">
        <f t="shared" ref="H55:N55" si="2">SUM(H51:H54)</f>
        <v>0</v>
      </c>
      <c r="I55" s="520">
        <f t="shared" si="2"/>
        <v>0</v>
      </c>
      <c r="J55" s="59">
        <f t="shared" si="2"/>
        <v>0</v>
      </c>
      <c r="K55" s="59">
        <f t="shared" si="2"/>
        <v>0</v>
      </c>
      <c r="L55" s="59">
        <f t="shared" si="2"/>
        <v>0</v>
      </c>
      <c r="M55" s="59">
        <f t="shared" si="2"/>
        <v>2996800196</v>
      </c>
      <c r="N55" s="59">
        <f t="shared" si="2"/>
        <v>15000000</v>
      </c>
      <c r="O55" s="535"/>
      <c r="P55" s="59"/>
      <c r="Q55" s="51"/>
    </row>
    <row r="56" spans="1:17" ht="17.25" thickBot="1" x14ac:dyDescent="0.3">
      <c r="A56" s="468"/>
      <c r="B56" s="469"/>
      <c r="C56" s="60" t="s">
        <v>175</v>
      </c>
      <c r="D56" s="61">
        <f>D50+D55</f>
        <v>1803186051</v>
      </c>
      <c r="E56" s="61">
        <f>E50+E55</f>
        <v>1257444084</v>
      </c>
      <c r="F56" s="521">
        <f>F50+F55</f>
        <v>3794226901</v>
      </c>
      <c r="G56" s="521">
        <f>G50+G55</f>
        <v>40081528</v>
      </c>
      <c r="H56" s="521">
        <f t="shared" ref="H56:N56" si="3">H50+H55</f>
        <v>7862547</v>
      </c>
      <c r="I56" s="521">
        <f t="shared" si="3"/>
        <v>365045784</v>
      </c>
      <c r="J56" s="61">
        <f t="shared" si="3"/>
        <v>279410150</v>
      </c>
      <c r="K56" s="61">
        <f t="shared" si="3"/>
        <v>0</v>
      </c>
      <c r="L56" s="61">
        <f t="shared" si="3"/>
        <v>62304000</v>
      </c>
      <c r="M56" s="61">
        <f t="shared" si="3"/>
        <v>2996800196</v>
      </c>
      <c r="N56" s="61">
        <f t="shared" si="3"/>
        <v>42722696</v>
      </c>
      <c r="O56" s="536">
        <f>O10</f>
        <v>0</v>
      </c>
      <c r="P56" s="62">
        <f>P10</f>
        <v>121</v>
      </c>
      <c r="Q56" s="51"/>
    </row>
    <row r="57" spans="1:17" ht="17.25" thickBot="1" x14ac:dyDescent="0.3">
      <c r="A57" s="470"/>
      <c r="B57" s="471"/>
      <c r="C57" s="63" t="s">
        <v>176</v>
      </c>
      <c r="D57" s="59">
        <f t="shared" ref="D57:N57" si="4">D8+D9+D56</f>
        <v>2788288536</v>
      </c>
      <c r="E57" s="59">
        <f t="shared" si="4"/>
        <v>2395573309</v>
      </c>
      <c r="F57" s="520">
        <f t="shared" si="4"/>
        <v>4941770275</v>
      </c>
      <c r="G57" s="520">
        <f t="shared" si="4"/>
        <v>677353039</v>
      </c>
      <c r="H57" s="520">
        <f t="shared" si="4"/>
        <v>139185251</v>
      </c>
      <c r="I57" s="520">
        <f t="shared" si="4"/>
        <v>743994943</v>
      </c>
      <c r="J57" s="59">
        <f t="shared" si="4"/>
        <v>279410150</v>
      </c>
      <c r="K57" s="59">
        <f t="shared" si="4"/>
        <v>0</v>
      </c>
      <c r="L57" s="59">
        <f t="shared" si="4"/>
        <v>62304000</v>
      </c>
      <c r="M57" s="59">
        <f t="shared" si="4"/>
        <v>2996800196</v>
      </c>
      <c r="N57" s="59">
        <f t="shared" si="4"/>
        <v>42722696</v>
      </c>
      <c r="O57" s="537">
        <f>O50</f>
        <v>221</v>
      </c>
      <c r="P57" s="64">
        <f>P50</f>
        <v>157</v>
      </c>
      <c r="Q57" s="51"/>
    </row>
    <row r="58" spans="1:17" ht="16.5" x14ac:dyDescent="0.25">
      <c r="A58" s="772"/>
      <c r="B58" s="815"/>
      <c r="C58" s="816" t="s">
        <v>177</v>
      </c>
      <c r="D58" s="817">
        <v>28461661</v>
      </c>
      <c r="E58" s="818">
        <v>32957032</v>
      </c>
      <c r="F58" s="522"/>
      <c r="G58" s="566"/>
      <c r="H58" s="819"/>
      <c r="I58" s="819"/>
      <c r="J58" s="820"/>
      <c r="K58" s="820"/>
      <c r="L58" s="820"/>
      <c r="M58" s="820"/>
      <c r="N58" s="821"/>
      <c r="O58" s="822"/>
      <c r="P58" s="65"/>
      <c r="Q58" s="51"/>
    </row>
    <row r="59" spans="1:17" ht="17.25" thickBot="1" x14ac:dyDescent="0.3">
      <c r="A59" s="777"/>
      <c r="B59" s="783"/>
      <c r="C59" s="779" t="s">
        <v>178</v>
      </c>
      <c r="D59" s="823">
        <v>100000000</v>
      </c>
      <c r="E59" s="823"/>
      <c r="F59" s="824"/>
      <c r="G59" s="559"/>
      <c r="H59" s="547"/>
      <c r="I59" s="547"/>
      <c r="J59" s="567"/>
      <c r="K59" s="567"/>
      <c r="L59" s="567"/>
      <c r="M59" s="567"/>
      <c r="N59" s="568"/>
      <c r="O59" s="538"/>
      <c r="P59" s="568"/>
      <c r="Q59" s="51"/>
    </row>
    <row r="60" spans="1:17" ht="17.25" thickBot="1" x14ac:dyDescent="0.3">
      <c r="A60" s="470"/>
      <c r="B60" s="471"/>
      <c r="C60" s="66" t="s">
        <v>179</v>
      </c>
      <c r="D60" s="67">
        <f>SUM(D58:D59)</f>
        <v>128461661</v>
      </c>
      <c r="E60" s="67">
        <f>SUM(E58:E59)</f>
        <v>32957032</v>
      </c>
      <c r="F60" s="523">
        <f>SUM(F58:F59)</f>
        <v>0</v>
      </c>
      <c r="G60" s="523">
        <f>SUM(G58:G59)</f>
        <v>0</v>
      </c>
      <c r="H60" s="523">
        <f t="shared" ref="H60:N60" si="5">SUM(H58:H59)</f>
        <v>0</v>
      </c>
      <c r="I60" s="523">
        <f t="shared" si="5"/>
        <v>0</v>
      </c>
      <c r="J60" s="67">
        <f t="shared" si="5"/>
        <v>0</v>
      </c>
      <c r="K60" s="67">
        <f t="shared" si="5"/>
        <v>0</v>
      </c>
      <c r="L60" s="67">
        <f t="shared" si="5"/>
        <v>0</v>
      </c>
      <c r="M60" s="67">
        <f t="shared" si="5"/>
        <v>0</v>
      </c>
      <c r="N60" s="67">
        <f t="shared" si="5"/>
        <v>0</v>
      </c>
      <c r="O60" s="539"/>
      <c r="P60" s="68"/>
      <c r="Q60" s="51"/>
    </row>
    <row r="61" spans="1:17" ht="17.25" thickBot="1" x14ac:dyDescent="0.3">
      <c r="A61" s="470"/>
      <c r="B61" s="825"/>
      <c r="C61" s="63" t="s">
        <v>180</v>
      </c>
      <c r="D61" s="59">
        <f>D57+D60</f>
        <v>2916750197</v>
      </c>
      <c r="E61" s="59">
        <f>E57+E60</f>
        <v>2428530341</v>
      </c>
      <c r="F61" s="520">
        <f>F57+F60</f>
        <v>4941770275</v>
      </c>
      <c r="G61" s="520">
        <f>G57+G60</f>
        <v>677353039</v>
      </c>
      <c r="H61" s="520">
        <f t="shared" ref="H61:N61" si="6">H57+H60</f>
        <v>139185251</v>
      </c>
      <c r="I61" s="520">
        <f t="shared" si="6"/>
        <v>743994943</v>
      </c>
      <c r="J61" s="59">
        <f t="shared" si="6"/>
        <v>279410150</v>
      </c>
      <c r="K61" s="59">
        <f t="shared" si="6"/>
        <v>0</v>
      </c>
      <c r="L61" s="59">
        <f t="shared" si="6"/>
        <v>62304000</v>
      </c>
      <c r="M61" s="59">
        <f t="shared" si="6"/>
        <v>2996800196</v>
      </c>
      <c r="N61" s="59">
        <f t="shared" si="6"/>
        <v>42722696</v>
      </c>
      <c r="O61" s="537">
        <f>O57</f>
        <v>221</v>
      </c>
      <c r="P61" s="64">
        <f>P57</f>
        <v>157</v>
      </c>
      <c r="Q61" s="69"/>
    </row>
    <row r="62" spans="1:17" ht="15.75" x14ac:dyDescent="0.25">
      <c r="A62" s="462"/>
      <c r="B62" s="462"/>
      <c r="C62" s="70"/>
      <c r="F62" s="524"/>
      <c r="G62" s="524"/>
      <c r="H62" s="524"/>
      <c r="I62" s="524"/>
      <c r="J62" s="71"/>
      <c r="K62" s="71"/>
      <c r="L62" s="71"/>
      <c r="M62" s="71"/>
      <c r="N62" s="71"/>
      <c r="O62" s="71"/>
      <c r="P62" s="46"/>
    </row>
    <row r="63" spans="1:17" ht="15.75" x14ac:dyDescent="0.25">
      <c r="A63" s="472"/>
      <c r="B63" s="472"/>
      <c r="F63" s="525"/>
      <c r="G63" s="525"/>
      <c r="H63" s="525"/>
      <c r="I63" s="525"/>
      <c r="J63" s="72"/>
      <c r="K63" s="72"/>
      <c r="L63" s="72"/>
      <c r="M63" s="72"/>
      <c r="N63" s="72"/>
      <c r="O63" s="72"/>
      <c r="P63" s="46"/>
    </row>
    <row r="64" spans="1:17" ht="15.75" x14ac:dyDescent="0.25">
      <c r="A64" s="472"/>
      <c r="B64" s="472"/>
      <c r="F64" s="525"/>
      <c r="G64" s="525"/>
      <c r="H64" s="525"/>
      <c r="I64" s="525"/>
      <c r="J64" s="72"/>
      <c r="K64" s="72"/>
      <c r="L64" s="72"/>
      <c r="M64" s="72"/>
      <c r="N64" s="72"/>
      <c r="O64" s="72"/>
      <c r="P64" s="46"/>
    </row>
    <row r="65" spans="1:16" ht="15.75" x14ac:dyDescent="0.25">
      <c r="A65" s="462"/>
      <c r="B65" s="462"/>
      <c r="F65" s="517"/>
      <c r="G65" s="524"/>
      <c r="H65" s="517"/>
      <c r="I65" s="517"/>
      <c r="J65" s="46"/>
      <c r="K65" s="46"/>
      <c r="L65" s="46"/>
      <c r="M65" s="46"/>
      <c r="N65" s="46"/>
      <c r="O65" s="46"/>
      <c r="P65" s="46"/>
    </row>
    <row r="66" spans="1:16" ht="15.75" x14ac:dyDescent="0.25">
      <c r="A66" s="462"/>
      <c r="B66" s="462"/>
      <c r="F66" s="517"/>
      <c r="G66" s="517"/>
      <c r="H66" s="517"/>
      <c r="I66" s="517"/>
      <c r="J66" s="46"/>
      <c r="K66" s="46"/>
      <c r="L66" s="46"/>
      <c r="M66" s="46"/>
      <c r="N66" s="46"/>
      <c r="O66" s="46"/>
      <c r="P66" s="46"/>
    </row>
    <row r="67" spans="1:16" ht="15.75" x14ac:dyDescent="0.25">
      <c r="A67" s="462"/>
      <c r="B67" s="462"/>
      <c r="F67" s="517"/>
      <c r="G67" s="517"/>
      <c r="H67" s="517"/>
      <c r="I67" s="517"/>
      <c r="J67" s="46"/>
      <c r="K67" s="46"/>
      <c r="L67" s="46"/>
      <c r="M67" s="46"/>
      <c r="N67" s="46"/>
      <c r="O67" s="46"/>
      <c r="P67" s="46"/>
    </row>
    <row r="68" spans="1:16" ht="15.75" x14ac:dyDescent="0.25">
      <c r="A68" s="462"/>
      <c r="B68" s="462"/>
      <c r="F68" s="517"/>
      <c r="G68" s="517"/>
      <c r="H68" s="517"/>
      <c r="I68" s="517"/>
      <c r="J68" s="46"/>
      <c r="K68" s="46"/>
      <c r="L68" s="46"/>
      <c r="M68" s="46"/>
      <c r="N68" s="46"/>
      <c r="O68" s="46"/>
      <c r="P68" s="46"/>
    </row>
    <row r="69" spans="1:16" ht="15.75" x14ac:dyDescent="0.25">
      <c r="A69" s="462"/>
      <c r="B69" s="462"/>
      <c r="F69" s="517"/>
      <c r="G69" s="517"/>
      <c r="H69" s="517"/>
      <c r="I69" s="517"/>
      <c r="J69" s="46"/>
      <c r="K69" s="46"/>
      <c r="L69" s="46"/>
      <c r="M69" s="46"/>
      <c r="N69" s="46"/>
      <c r="O69" s="46"/>
      <c r="P69" s="46"/>
    </row>
    <row r="70" spans="1:16" ht="15.75" x14ac:dyDescent="0.25">
      <c r="A70" s="462"/>
      <c r="B70" s="462"/>
      <c r="F70" s="517"/>
      <c r="G70" s="517"/>
      <c r="H70" s="517"/>
      <c r="I70" s="517"/>
      <c r="J70" s="46"/>
      <c r="K70" s="46"/>
      <c r="L70" s="46"/>
      <c r="M70" s="46"/>
      <c r="N70" s="46"/>
      <c r="O70" s="46"/>
      <c r="P70" s="46"/>
    </row>
    <row r="71" spans="1:16" ht="15.75" x14ac:dyDescent="0.25">
      <c r="A71" s="462"/>
      <c r="B71" s="462"/>
      <c r="F71" s="517"/>
      <c r="G71" s="517"/>
      <c r="H71" s="517"/>
      <c r="I71" s="517"/>
      <c r="J71" s="46"/>
      <c r="K71" s="46"/>
      <c r="L71" s="46"/>
      <c r="M71" s="46"/>
      <c r="N71" s="46"/>
      <c r="O71" s="46"/>
      <c r="P71" s="46"/>
    </row>
    <row r="72" spans="1:16" ht="15.75" x14ac:dyDescent="0.25">
      <c r="A72" s="462"/>
      <c r="B72" s="462"/>
      <c r="C72" s="46"/>
      <c r="D72" s="46"/>
      <c r="E72" s="46"/>
      <c r="F72" s="517"/>
      <c r="G72" s="517"/>
      <c r="H72" s="517"/>
      <c r="I72" s="517"/>
      <c r="J72" s="46"/>
      <c r="K72" s="46"/>
      <c r="L72" s="46"/>
      <c r="M72" s="46"/>
      <c r="N72" s="46"/>
      <c r="O72" s="46"/>
      <c r="P72" s="46"/>
    </row>
    <row r="73" spans="1:16" ht="15.75" x14ac:dyDescent="0.25">
      <c r="A73" s="462"/>
      <c r="B73" s="462"/>
      <c r="C73" s="46"/>
      <c r="D73" s="46"/>
      <c r="E73" s="46"/>
      <c r="F73" s="517"/>
      <c r="G73" s="517"/>
      <c r="H73" s="517"/>
      <c r="I73" s="517"/>
      <c r="J73" s="46"/>
      <c r="K73" s="46"/>
      <c r="L73" s="46"/>
      <c r="M73" s="46"/>
      <c r="N73" s="46"/>
      <c r="O73" s="46"/>
      <c r="P73" s="46"/>
    </row>
    <row r="74" spans="1:16" ht="15.75" x14ac:dyDescent="0.25">
      <c r="A74" s="462"/>
      <c r="B74" s="462"/>
      <c r="C74" s="46"/>
      <c r="D74" s="46"/>
      <c r="E74" s="46"/>
      <c r="F74" s="517"/>
      <c r="G74" s="517"/>
      <c r="H74" s="517"/>
      <c r="I74" s="517"/>
      <c r="J74" s="46"/>
      <c r="K74" s="46"/>
      <c r="L74" s="46"/>
      <c r="M74" s="46"/>
      <c r="N74" s="46"/>
      <c r="O74" s="46"/>
      <c r="P74" s="46"/>
    </row>
    <row r="75" spans="1:16" ht="15.75" x14ac:dyDescent="0.25">
      <c r="A75" s="462"/>
      <c r="B75" s="462"/>
      <c r="C75" s="46"/>
      <c r="D75" s="46"/>
      <c r="E75" s="46"/>
      <c r="F75" s="517"/>
      <c r="G75" s="517"/>
      <c r="H75" s="517"/>
      <c r="I75" s="517"/>
      <c r="J75" s="46"/>
      <c r="K75" s="46"/>
      <c r="L75" s="46"/>
      <c r="M75" s="46"/>
      <c r="N75" s="46"/>
      <c r="O75" s="46"/>
      <c r="P75" s="46"/>
    </row>
    <row r="76" spans="1:16" ht="15.75" x14ac:dyDescent="0.25">
      <c r="A76" s="462"/>
      <c r="B76" s="462"/>
      <c r="C76" s="46"/>
      <c r="D76" s="46"/>
      <c r="E76" s="46"/>
      <c r="F76" s="517"/>
      <c r="G76" s="517"/>
      <c r="H76" s="517"/>
      <c r="I76" s="517"/>
      <c r="J76" s="46"/>
      <c r="K76" s="46"/>
      <c r="L76" s="46"/>
      <c r="M76" s="46"/>
      <c r="N76" s="46"/>
      <c r="O76" s="46"/>
      <c r="P76" s="46"/>
    </row>
    <row r="77" spans="1:16" ht="15.75" x14ac:dyDescent="0.25">
      <c r="A77" s="462"/>
      <c r="B77" s="462"/>
      <c r="C77" s="46"/>
      <c r="D77" s="46"/>
      <c r="E77" s="46"/>
      <c r="F77" s="517"/>
      <c r="G77" s="517"/>
      <c r="H77" s="517"/>
      <c r="I77" s="517"/>
      <c r="J77" s="46"/>
      <c r="K77" s="46"/>
      <c r="L77" s="46"/>
      <c r="M77" s="46"/>
      <c r="N77" s="46"/>
      <c r="O77" s="46"/>
      <c r="P77" s="46"/>
    </row>
    <row r="78" spans="1:16" ht="15.75" x14ac:dyDescent="0.25">
      <c r="A78" s="462"/>
      <c r="B78" s="462"/>
      <c r="C78" s="46"/>
      <c r="D78" s="46"/>
      <c r="E78" s="46"/>
      <c r="F78" s="517"/>
      <c r="G78" s="517"/>
      <c r="H78" s="517"/>
      <c r="I78" s="517"/>
      <c r="J78" s="46"/>
      <c r="K78" s="46"/>
      <c r="L78" s="46"/>
      <c r="M78" s="46"/>
      <c r="N78" s="46"/>
      <c r="O78" s="46"/>
      <c r="P78" s="46"/>
    </row>
    <row r="79" spans="1:16" ht="15.75" x14ac:dyDescent="0.25">
      <c r="A79" s="462"/>
      <c r="B79" s="462"/>
      <c r="C79" s="46"/>
      <c r="D79" s="46"/>
      <c r="E79" s="46"/>
      <c r="F79" s="517"/>
      <c r="G79" s="517"/>
      <c r="H79" s="517"/>
      <c r="I79" s="517"/>
      <c r="J79" s="46"/>
      <c r="K79" s="46"/>
      <c r="L79" s="46"/>
      <c r="M79" s="46"/>
      <c r="N79" s="46"/>
      <c r="O79" s="46"/>
      <c r="P79" s="46"/>
    </row>
    <row r="80" spans="1:16" ht="15.75" x14ac:dyDescent="0.25">
      <c r="A80" s="462"/>
      <c r="B80" s="462"/>
      <c r="C80" s="46"/>
      <c r="D80" s="46"/>
      <c r="E80" s="46"/>
      <c r="F80" s="517"/>
      <c r="G80" s="517"/>
      <c r="H80" s="517"/>
      <c r="I80" s="517"/>
      <c r="J80" s="46"/>
      <c r="K80" s="46"/>
      <c r="L80" s="46"/>
      <c r="M80" s="46"/>
      <c r="N80" s="46"/>
      <c r="O80" s="46"/>
      <c r="P80" s="46"/>
    </row>
    <row r="81" spans="1:16" ht="15.75" x14ac:dyDescent="0.25">
      <c r="A81" s="462"/>
      <c r="B81" s="462"/>
      <c r="C81" s="46"/>
      <c r="D81" s="46"/>
      <c r="E81" s="46"/>
      <c r="F81" s="517"/>
      <c r="G81" s="517"/>
      <c r="H81" s="517"/>
      <c r="I81" s="517"/>
      <c r="J81" s="46"/>
      <c r="K81" s="46"/>
      <c r="L81" s="46"/>
      <c r="M81" s="46"/>
      <c r="N81" s="46"/>
      <c r="O81" s="46"/>
      <c r="P81" s="46"/>
    </row>
    <row r="82" spans="1:16" ht="15.75" x14ac:dyDescent="0.25">
      <c r="A82" s="462"/>
      <c r="B82" s="462"/>
      <c r="C82" s="46"/>
      <c r="D82" s="46"/>
      <c r="E82" s="46"/>
      <c r="F82" s="517"/>
      <c r="G82" s="517"/>
      <c r="H82" s="517"/>
      <c r="I82" s="517"/>
      <c r="J82" s="46"/>
      <c r="K82" s="46"/>
      <c r="L82" s="46"/>
      <c r="M82" s="46"/>
      <c r="N82" s="46"/>
      <c r="O82" s="46"/>
      <c r="P82" s="46"/>
    </row>
    <row r="83" spans="1:16" ht="15.75" x14ac:dyDescent="0.25">
      <c r="A83" s="462"/>
      <c r="B83" s="462"/>
      <c r="C83" s="46"/>
      <c r="D83" s="46"/>
      <c r="E83" s="46"/>
      <c r="F83" s="517"/>
      <c r="G83" s="517"/>
      <c r="H83" s="517"/>
      <c r="I83" s="517"/>
      <c r="J83" s="46"/>
      <c r="K83" s="46"/>
      <c r="L83" s="46"/>
      <c r="M83" s="46"/>
      <c r="N83" s="46"/>
      <c r="O83" s="46"/>
      <c r="P83" s="46"/>
    </row>
    <row r="84" spans="1:16" ht="15.75" x14ac:dyDescent="0.25">
      <c r="A84" s="462"/>
      <c r="B84" s="462"/>
      <c r="C84" s="46"/>
      <c r="D84" s="46"/>
      <c r="E84" s="46"/>
      <c r="F84" s="517"/>
      <c r="G84" s="517"/>
      <c r="H84" s="517"/>
      <c r="I84" s="517"/>
      <c r="J84" s="46"/>
      <c r="K84" s="46"/>
      <c r="L84" s="46"/>
      <c r="M84" s="46"/>
      <c r="N84" s="46"/>
      <c r="O84" s="46"/>
      <c r="P84" s="46"/>
    </row>
    <row r="85" spans="1:16" ht="15.75" x14ac:dyDescent="0.25">
      <c r="A85" s="462"/>
      <c r="B85" s="462"/>
      <c r="C85" s="46"/>
      <c r="D85" s="46"/>
      <c r="E85" s="46"/>
      <c r="F85" s="517"/>
      <c r="G85" s="517"/>
      <c r="H85" s="517"/>
      <c r="I85" s="517"/>
      <c r="J85" s="46"/>
      <c r="K85" s="46"/>
      <c r="L85" s="46"/>
      <c r="M85" s="46"/>
      <c r="N85" s="46"/>
      <c r="O85" s="46"/>
      <c r="P85" s="46"/>
    </row>
    <row r="86" spans="1:16" ht="15.75" x14ac:dyDescent="0.25">
      <c r="A86" s="462"/>
      <c r="B86" s="462"/>
      <c r="C86" s="46"/>
      <c r="D86" s="46"/>
      <c r="E86" s="46"/>
      <c r="F86" s="517"/>
      <c r="G86" s="517"/>
      <c r="H86" s="517"/>
      <c r="I86" s="517"/>
      <c r="J86" s="46"/>
      <c r="K86" s="46"/>
      <c r="L86" s="46"/>
      <c r="M86" s="46"/>
      <c r="N86" s="46"/>
      <c r="O86" s="46"/>
      <c r="P86" s="46"/>
    </row>
    <row r="87" spans="1:16" ht="15.75" x14ac:dyDescent="0.25">
      <c r="A87" s="462"/>
      <c r="B87" s="462"/>
      <c r="C87" s="46"/>
      <c r="D87" s="46"/>
      <c r="E87" s="46"/>
      <c r="F87" s="517"/>
      <c r="G87" s="517"/>
      <c r="H87" s="517"/>
      <c r="I87" s="517"/>
      <c r="J87" s="46"/>
      <c r="K87" s="46"/>
      <c r="L87" s="46"/>
      <c r="M87" s="46"/>
      <c r="N87" s="46"/>
      <c r="O87" s="46"/>
      <c r="P87" s="46"/>
    </row>
    <row r="88" spans="1:16" ht="15.75" x14ac:dyDescent="0.25">
      <c r="A88" s="462"/>
      <c r="B88" s="462"/>
      <c r="C88" s="46"/>
      <c r="D88" s="46"/>
      <c r="E88" s="46"/>
      <c r="F88" s="517"/>
      <c r="G88" s="517"/>
      <c r="H88" s="517"/>
      <c r="I88" s="517"/>
      <c r="J88" s="46"/>
      <c r="K88" s="46"/>
      <c r="L88" s="46"/>
      <c r="M88" s="46"/>
      <c r="N88" s="46"/>
      <c r="O88" s="46"/>
      <c r="P88" s="46"/>
    </row>
    <row r="89" spans="1:16" ht="15.75" x14ac:dyDescent="0.25">
      <c r="A89" s="462"/>
      <c r="B89" s="462"/>
      <c r="C89" s="46"/>
      <c r="D89" s="46"/>
      <c r="E89" s="46"/>
      <c r="F89" s="517"/>
      <c r="G89" s="517"/>
      <c r="H89" s="517"/>
      <c r="I89" s="517"/>
      <c r="J89" s="46"/>
      <c r="K89" s="46"/>
      <c r="L89" s="46"/>
      <c r="M89" s="46"/>
      <c r="N89" s="46"/>
      <c r="O89" s="46"/>
      <c r="P89" s="46"/>
    </row>
    <row r="90" spans="1:16" ht="15.75" x14ac:dyDescent="0.25">
      <c r="A90" s="462"/>
      <c r="B90" s="462"/>
      <c r="C90" s="46"/>
      <c r="D90" s="46"/>
      <c r="E90" s="46"/>
      <c r="F90" s="517"/>
      <c r="G90" s="517"/>
      <c r="H90" s="517"/>
      <c r="I90" s="517"/>
      <c r="J90" s="46"/>
      <c r="K90" s="46"/>
      <c r="L90" s="46"/>
      <c r="M90" s="46"/>
      <c r="N90" s="46"/>
      <c r="O90" s="46"/>
      <c r="P90" s="46"/>
    </row>
    <row r="91" spans="1:16" ht="15.75" x14ac:dyDescent="0.25">
      <c r="A91" s="462"/>
      <c r="B91" s="462"/>
      <c r="C91" s="46"/>
      <c r="D91" s="46"/>
      <c r="E91" s="46"/>
      <c r="F91" s="517"/>
      <c r="G91" s="517"/>
      <c r="H91" s="517"/>
      <c r="I91" s="517"/>
      <c r="J91" s="46"/>
      <c r="K91" s="46"/>
      <c r="L91" s="46"/>
      <c r="M91" s="46"/>
      <c r="N91" s="46"/>
      <c r="O91" s="46"/>
      <c r="P91" s="46"/>
    </row>
    <row r="92" spans="1:16" ht="15.75" x14ac:dyDescent="0.25">
      <c r="A92" s="462"/>
      <c r="B92" s="462"/>
      <c r="C92" s="46"/>
      <c r="D92" s="46"/>
      <c r="E92" s="46"/>
      <c r="F92" s="517"/>
      <c r="G92" s="517"/>
      <c r="H92" s="517"/>
      <c r="I92" s="517"/>
      <c r="J92" s="46"/>
      <c r="K92" s="46"/>
      <c r="L92" s="46"/>
      <c r="M92" s="46"/>
      <c r="N92" s="46"/>
      <c r="O92" s="46"/>
      <c r="P92" s="46"/>
    </row>
    <row r="93" spans="1:16" ht="15.75" x14ac:dyDescent="0.25">
      <c r="A93" s="462"/>
      <c r="B93" s="462"/>
      <c r="C93" s="46"/>
      <c r="D93" s="46"/>
      <c r="E93" s="46"/>
      <c r="F93" s="517"/>
      <c r="G93" s="517"/>
      <c r="H93" s="517"/>
      <c r="I93" s="517"/>
      <c r="J93" s="46"/>
      <c r="K93" s="46"/>
      <c r="L93" s="46"/>
      <c r="M93" s="46"/>
      <c r="N93" s="46"/>
      <c r="O93" s="46"/>
      <c r="P93" s="46"/>
    </row>
    <row r="94" spans="1:16" ht="15.75" x14ac:dyDescent="0.25">
      <c r="A94" s="462"/>
      <c r="B94" s="462"/>
      <c r="C94" s="46"/>
      <c r="D94" s="46"/>
      <c r="E94" s="46"/>
      <c r="F94" s="517"/>
      <c r="G94" s="517"/>
      <c r="H94" s="517"/>
      <c r="I94" s="517"/>
      <c r="J94" s="46"/>
      <c r="K94" s="46"/>
      <c r="L94" s="46"/>
      <c r="M94" s="46"/>
      <c r="N94" s="46"/>
      <c r="O94" s="46"/>
      <c r="P94" s="46"/>
    </row>
    <row r="95" spans="1:16" ht="15.75" x14ac:dyDescent="0.25">
      <c r="A95" s="462"/>
      <c r="B95" s="462"/>
      <c r="C95" s="46"/>
      <c r="D95" s="46"/>
      <c r="E95" s="46"/>
      <c r="F95" s="517"/>
      <c r="G95" s="517"/>
      <c r="H95" s="517"/>
      <c r="I95" s="517"/>
      <c r="J95" s="46"/>
      <c r="K95" s="46"/>
      <c r="L95" s="46"/>
      <c r="M95" s="46"/>
      <c r="N95" s="46"/>
      <c r="O95" s="46"/>
      <c r="P95" s="46"/>
    </row>
    <row r="96" spans="1:16" ht="15.75" x14ac:dyDescent="0.25">
      <c r="A96" s="462"/>
      <c r="B96" s="462"/>
      <c r="C96" s="46"/>
      <c r="D96" s="46"/>
      <c r="E96" s="46"/>
      <c r="F96" s="517"/>
      <c r="G96" s="517"/>
      <c r="H96" s="517"/>
      <c r="I96" s="517"/>
      <c r="J96" s="46"/>
      <c r="K96" s="46"/>
      <c r="L96" s="46"/>
      <c r="M96" s="46"/>
      <c r="N96" s="46"/>
      <c r="O96" s="46"/>
      <c r="P96" s="46"/>
    </row>
    <row r="97" spans="1:16" ht="15.75" x14ac:dyDescent="0.25">
      <c r="A97" s="462"/>
      <c r="B97" s="462"/>
      <c r="C97" s="46"/>
      <c r="D97" s="46"/>
      <c r="E97" s="46"/>
      <c r="F97" s="517"/>
      <c r="G97" s="517"/>
      <c r="H97" s="517"/>
      <c r="I97" s="517"/>
      <c r="J97" s="46"/>
      <c r="K97" s="46"/>
      <c r="L97" s="46"/>
      <c r="M97" s="46"/>
      <c r="N97" s="46"/>
      <c r="O97" s="46"/>
      <c r="P97" s="46"/>
    </row>
    <row r="98" spans="1:16" ht="15.75" x14ac:dyDescent="0.25">
      <c r="A98" s="462"/>
      <c r="B98" s="462"/>
      <c r="C98" s="46"/>
      <c r="D98" s="46"/>
      <c r="E98" s="46"/>
      <c r="F98" s="517"/>
      <c r="G98" s="517"/>
      <c r="H98" s="517"/>
      <c r="I98" s="517"/>
      <c r="J98" s="46"/>
      <c r="K98" s="46"/>
      <c r="L98" s="46"/>
      <c r="M98" s="46"/>
      <c r="N98" s="46"/>
      <c r="O98" s="46"/>
      <c r="P98" s="46"/>
    </row>
    <row r="99" spans="1:16" ht="15.75" x14ac:dyDescent="0.25">
      <c r="A99" s="462"/>
      <c r="B99" s="462"/>
      <c r="C99" s="46"/>
      <c r="D99" s="46"/>
      <c r="E99" s="46"/>
      <c r="F99" s="517"/>
      <c r="G99" s="517"/>
      <c r="H99" s="517"/>
      <c r="I99" s="517"/>
      <c r="J99" s="46"/>
      <c r="K99" s="46"/>
      <c r="L99" s="46"/>
      <c r="M99" s="46"/>
      <c r="N99" s="46"/>
      <c r="O99" s="46"/>
      <c r="P99" s="46"/>
    </row>
    <row r="100" spans="1:16" ht="15.75" x14ac:dyDescent="0.25">
      <c r="A100" s="462"/>
      <c r="B100" s="462"/>
      <c r="C100" s="46"/>
      <c r="D100" s="46"/>
      <c r="E100" s="46"/>
      <c r="F100" s="517"/>
      <c r="G100" s="517"/>
      <c r="H100" s="517"/>
      <c r="I100" s="517"/>
      <c r="J100" s="46"/>
      <c r="K100" s="46"/>
      <c r="L100" s="46"/>
      <c r="M100" s="46"/>
      <c r="N100" s="46"/>
      <c r="O100" s="46"/>
      <c r="P100" s="46"/>
    </row>
    <row r="101" spans="1:16" ht="15.75" x14ac:dyDescent="0.25">
      <c r="A101" s="462"/>
      <c r="B101" s="462"/>
      <c r="C101" s="46"/>
      <c r="D101" s="46"/>
      <c r="E101" s="46"/>
      <c r="F101" s="517"/>
      <c r="G101" s="517"/>
      <c r="H101" s="517"/>
      <c r="I101" s="517"/>
      <c r="J101" s="46"/>
      <c r="K101" s="46"/>
      <c r="L101" s="46"/>
      <c r="M101" s="46"/>
      <c r="N101" s="46"/>
      <c r="O101" s="46"/>
      <c r="P101" s="46"/>
    </row>
    <row r="102" spans="1:16" ht="15.75" x14ac:dyDescent="0.25">
      <c r="A102" s="462"/>
      <c r="B102" s="462"/>
      <c r="C102" s="46"/>
      <c r="D102" s="46"/>
      <c r="E102" s="46"/>
      <c r="F102" s="517"/>
      <c r="G102" s="517"/>
      <c r="H102" s="517"/>
      <c r="I102" s="517"/>
      <c r="J102" s="46"/>
      <c r="K102" s="46"/>
      <c r="L102" s="46"/>
      <c r="M102" s="46"/>
      <c r="N102" s="46"/>
      <c r="O102" s="46"/>
      <c r="P102" s="46"/>
    </row>
    <row r="103" spans="1:16" ht="15.75" x14ac:dyDescent="0.25">
      <c r="A103" s="462"/>
      <c r="B103" s="462"/>
      <c r="C103" s="46"/>
      <c r="D103" s="46"/>
      <c r="E103" s="46"/>
      <c r="F103" s="517"/>
      <c r="G103" s="517"/>
      <c r="H103" s="517"/>
      <c r="I103" s="517"/>
      <c r="J103" s="46"/>
      <c r="K103" s="46"/>
      <c r="L103" s="46"/>
      <c r="M103" s="46"/>
      <c r="N103" s="46"/>
      <c r="O103" s="46"/>
      <c r="P103" s="46"/>
    </row>
    <row r="104" spans="1:16" ht="15.75" x14ac:dyDescent="0.25">
      <c r="A104" s="462"/>
      <c r="B104" s="462"/>
      <c r="C104" s="46"/>
      <c r="D104" s="46"/>
      <c r="E104" s="46"/>
      <c r="F104" s="517"/>
      <c r="G104" s="517"/>
      <c r="H104" s="517"/>
      <c r="I104" s="517"/>
      <c r="J104" s="46"/>
      <c r="K104" s="46"/>
      <c r="L104" s="46"/>
      <c r="M104" s="46"/>
      <c r="N104" s="46"/>
      <c r="O104" s="46"/>
      <c r="P104" s="46"/>
    </row>
    <row r="105" spans="1:16" ht="15.75" x14ac:dyDescent="0.25">
      <c r="A105" s="462"/>
      <c r="B105" s="462"/>
      <c r="C105" s="46"/>
      <c r="D105" s="46"/>
      <c r="E105" s="46"/>
      <c r="F105" s="517"/>
      <c r="G105" s="517"/>
      <c r="H105" s="517"/>
      <c r="I105" s="517"/>
      <c r="J105" s="46"/>
      <c r="K105" s="46"/>
      <c r="L105" s="46"/>
      <c r="M105" s="46"/>
      <c r="N105" s="46"/>
      <c r="O105" s="46"/>
      <c r="P105" s="46"/>
    </row>
    <row r="106" spans="1:16" ht="15.75" x14ac:dyDescent="0.25">
      <c r="A106" s="462"/>
      <c r="B106" s="462"/>
      <c r="C106" s="46"/>
      <c r="D106" s="46"/>
      <c r="E106" s="46"/>
      <c r="F106" s="517"/>
      <c r="G106" s="517"/>
      <c r="H106" s="517"/>
      <c r="I106" s="517"/>
      <c r="J106" s="46"/>
      <c r="K106" s="46"/>
      <c r="L106" s="46"/>
      <c r="M106" s="46"/>
      <c r="N106" s="46"/>
      <c r="O106" s="46"/>
      <c r="P106" s="46"/>
    </row>
    <row r="107" spans="1:16" ht="15.75" x14ac:dyDescent="0.25">
      <c r="A107" s="462"/>
      <c r="B107" s="462"/>
      <c r="C107" s="46"/>
      <c r="D107" s="46"/>
      <c r="E107" s="46"/>
      <c r="F107" s="517"/>
      <c r="G107" s="517"/>
      <c r="H107" s="517"/>
      <c r="I107" s="517"/>
      <c r="J107" s="46"/>
      <c r="K107" s="46"/>
      <c r="L107" s="46"/>
      <c r="M107" s="46"/>
      <c r="N107" s="46"/>
      <c r="O107" s="46"/>
      <c r="P107" s="46"/>
    </row>
    <row r="108" spans="1:16" ht="15.75" x14ac:dyDescent="0.25">
      <c r="A108" s="462"/>
      <c r="B108" s="462"/>
      <c r="C108" s="46"/>
      <c r="D108" s="46"/>
      <c r="E108" s="46"/>
      <c r="F108" s="517"/>
      <c r="G108" s="517"/>
      <c r="H108" s="517"/>
      <c r="I108" s="517"/>
      <c r="J108" s="46"/>
      <c r="K108" s="46"/>
      <c r="L108" s="46"/>
      <c r="M108" s="46"/>
      <c r="N108" s="46"/>
      <c r="O108" s="46"/>
      <c r="P108" s="46"/>
    </row>
    <row r="109" spans="1:16" ht="15.75" x14ac:dyDescent="0.25">
      <c r="A109" s="462"/>
      <c r="B109" s="462"/>
      <c r="C109" s="46"/>
      <c r="D109" s="46"/>
      <c r="E109" s="46"/>
      <c r="F109" s="517"/>
      <c r="G109" s="517"/>
      <c r="H109" s="517"/>
      <c r="I109" s="517"/>
      <c r="J109" s="46"/>
      <c r="K109" s="46"/>
      <c r="L109" s="46"/>
      <c r="M109" s="46"/>
      <c r="N109" s="46"/>
      <c r="O109" s="46"/>
      <c r="P109" s="46"/>
    </row>
    <row r="110" spans="1:16" ht="15.75" x14ac:dyDescent="0.25">
      <c r="A110" s="462"/>
      <c r="B110" s="462"/>
      <c r="C110" s="46"/>
      <c r="D110" s="46"/>
      <c r="E110" s="46"/>
      <c r="F110" s="517"/>
      <c r="G110" s="517"/>
      <c r="H110" s="517"/>
      <c r="I110" s="517"/>
      <c r="J110" s="46"/>
      <c r="K110" s="46"/>
      <c r="L110" s="46"/>
      <c r="M110" s="46"/>
      <c r="N110" s="46"/>
      <c r="O110" s="46"/>
      <c r="P110" s="46"/>
    </row>
    <row r="111" spans="1:16" ht="15.75" x14ac:dyDescent="0.25">
      <c r="A111" s="462"/>
      <c r="B111" s="462"/>
      <c r="C111" s="46"/>
      <c r="D111" s="46"/>
      <c r="E111" s="46"/>
      <c r="F111" s="517"/>
      <c r="G111" s="517"/>
      <c r="H111" s="517"/>
      <c r="I111" s="517"/>
      <c r="J111" s="46"/>
      <c r="K111" s="46"/>
      <c r="L111" s="46"/>
      <c r="M111" s="46"/>
      <c r="N111" s="46"/>
      <c r="O111" s="46"/>
      <c r="P111" s="46"/>
    </row>
    <row r="112" spans="1:16" ht="15.75" x14ac:dyDescent="0.25">
      <c r="A112" s="462"/>
      <c r="B112" s="462"/>
      <c r="C112" s="46"/>
      <c r="D112" s="46"/>
      <c r="E112" s="46"/>
      <c r="F112" s="517"/>
      <c r="G112" s="517"/>
      <c r="H112" s="517"/>
      <c r="I112" s="517"/>
      <c r="J112" s="46"/>
      <c r="K112" s="46"/>
      <c r="L112" s="46"/>
      <c r="M112" s="46"/>
      <c r="N112" s="46"/>
      <c r="O112" s="46"/>
      <c r="P112" s="46"/>
    </row>
    <row r="113" spans="1:16" ht="15.75" x14ac:dyDescent="0.25">
      <c r="A113" s="462"/>
      <c r="B113" s="462"/>
      <c r="C113" s="46"/>
      <c r="D113" s="46"/>
      <c r="E113" s="46"/>
      <c r="F113" s="517"/>
      <c r="G113" s="517"/>
      <c r="H113" s="517"/>
      <c r="I113" s="517"/>
      <c r="J113" s="46"/>
      <c r="K113" s="46"/>
      <c r="L113" s="46"/>
      <c r="M113" s="46"/>
      <c r="N113" s="46"/>
      <c r="O113" s="46"/>
      <c r="P113" s="46"/>
    </row>
    <row r="114" spans="1:16" ht="15.75" x14ac:dyDescent="0.25">
      <c r="A114" s="462"/>
      <c r="B114" s="462"/>
      <c r="C114" s="46"/>
      <c r="D114" s="46"/>
      <c r="E114" s="46"/>
      <c r="F114" s="517"/>
      <c r="G114" s="517"/>
      <c r="H114" s="517"/>
      <c r="I114" s="517"/>
      <c r="J114" s="46"/>
      <c r="K114" s="46"/>
      <c r="L114" s="46"/>
      <c r="M114" s="46"/>
      <c r="N114" s="46"/>
      <c r="O114" s="46"/>
      <c r="P114" s="46"/>
    </row>
    <row r="115" spans="1:16" ht="15.75" x14ac:dyDescent="0.25">
      <c r="A115" s="462"/>
      <c r="B115" s="462"/>
      <c r="C115" s="46"/>
      <c r="D115" s="46"/>
      <c r="E115" s="46"/>
      <c r="F115" s="517"/>
      <c r="G115" s="517"/>
      <c r="H115" s="517"/>
      <c r="I115" s="517"/>
      <c r="J115" s="46"/>
      <c r="K115" s="46"/>
      <c r="L115" s="46"/>
      <c r="M115" s="46"/>
      <c r="N115" s="46"/>
      <c r="O115" s="46"/>
      <c r="P115" s="46"/>
    </row>
    <row r="116" spans="1:16" ht="15.75" x14ac:dyDescent="0.25">
      <c r="A116" s="462"/>
      <c r="B116" s="462"/>
      <c r="C116" s="46"/>
      <c r="D116" s="46"/>
      <c r="E116" s="46"/>
      <c r="F116" s="517"/>
      <c r="G116" s="517"/>
      <c r="H116" s="517"/>
      <c r="I116" s="517"/>
      <c r="J116" s="46"/>
      <c r="K116" s="46"/>
      <c r="L116" s="46"/>
      <c r="M116" s="46"/>
      <c r="N116" s="46"/>
      <c r="O116" s="46"/>
      <c r="P116" s="46"/>
    </row>
    <row r="117" spans="1:16" ht="15.75" x14ac:dyDescent="0.25">
      <c r="A117" s="462"/>
      <c r="B117" s="462"/>
      <c r="C117" s="46"/>
      <c r="D117" s="46"/>
      <c r="E117" s="46"/>
      <c r="F117" s="517"/>
      <c r="G117" s="517"/>
      <c r="H117" s="517"/>
      <c r="I117" s="517"/>
      <c r="J117" s="46"/>
      <c r="K117" s="46"/>
      <c r="L117" s="46"/>
      <c r="M117" s="46"/>
      <c r="N117" s="46"/>
      <c r="O117" s="46"/>
      <c r="P117" s="46"/>
    </row>
    <row r="118" spans="1:16" ht="15.75" x14ac:dyDescent="0.25">
      <c r="A118" s="462"/>
      <c r="B118" s="462"/>
      <c r="C118" s="46"/>
      <c r="D118" s="46"/>
      <c r="E118" s="46"/>
      <c r="F118" s="517"/>
      <c r="G118" s="517"/>
      <c r="H118" s="517"/>
      <c r="I118" s="517"/>
      <c r="J118" s="46"/>
      <c r="K118" s="46"/>
      <c r="L118" s="46"/>
      <c r="M118" s="46"/>
      <c r="N118" s="46"/>
      <c r="O118" s="46"/>
      <c r="P118" s="46"/>
    </row>
    <row r="119" spans="1:16" ht="15.75" x14ac:dyDescent="0.25">
      <c r="A119" s="462"/>
      <c r="B119" s="462"/>
      <c r="C119" s="46"/>
      <c r="D119" s="46"/>
      <c r="E119" s="46"/>
      <c r="F119" s="517"/>
      <c r="G119" s="517"/>
      <c r="H119" s="517"/>
      <c r="I119" s="517"/>
      <c r="J119" s="46"/>
      <c r="K119" s="46"/>
      <c r="L119" s="46"/>
      <c r="M119" s="46"/>
      <c r="N119" s="46"/>
      <c r="O119" s="46"/>
      <c r="P119" s="46"/>
    </row>
    <row r="120" spans="1:16" ht="15.75" x14ac:dyDescent="0.25">
      <c r="A120" s="462"/>
      <c r="B120" s="462"/>
      <c r="C120" s="46"/>
      <c r="D120" s="46"/>
      <c r="E120" s="46"/>
      <c r="F120" s="517"/>
      <c r="G120" s="517"/>
      <c r="H120" s="517"/>
      <c r="I120" s="517"/>
      <c r="J120" s="46"/>
      <c r="K120" s="46"/>
      <c r="L120" s="46"/>
      <c r="M120" s="46"/>
      <c r="N120" s="46"/>
      <c r="O120" s="46"/>
      <c r="P120" s="46"/>
    </row>
    <row r="121" spans="1:16" ht="15.75" x14ac:dyDescent="0.25">
      <c r="A121" s="462"/>
      <c r="B121" s="462"/>
      <c r="C121" s="46"/>
      <c r="D121" s="46"/>
      <c r="E121" s="46"/>
      <c r="F121" s="517"/>
      <c r="G121" s="517"/>
      <c r="H121" s="517"/>
      <c r="I121" s="517"/>
      <c r="J121" s="46"/>
      <c r="K121" s="46"/>
      <c r="L121" s="46"/>
      <c r="M121" s="46"/>
      <c r="N121" s="46"/>
      <c r="O121" s="46"/>
      <c r="P121" s="46"/>
    </row>
    <row r="122" spans="1:16" ht="15.75" x14ac:dyDescent="0.25">
      <c r="A122" s="462"/>
      <c r="B122" s="462"/>
      <c r="C122" s="46"/>
      <c r="D122" s="46"/>
      <c r="E122" s="46"/>
      <c r="F122" s="517"/>
      <c r="G122" s="517"/>
      <c r="H122" s="517"/>
      <c r="I122" s="517"/>
      <c r="J122" s="46"/>
      <c r="K122" s="46"/>
      <c r="L122" s="46"/>
      <c r="M122" s="46"/>
      <c r="N122" s="46"/>
      <c r="O122" s="46"/>
      <c r="P122" s="46"/>
    </row>
    <row r="123" spans="1:16" ht="15.75" x14ac:dyDescent="0.25">
      <c r="A123" s="462"/>
      <c r="B123" s="462"/>
      <c r="C123" s="46"/>
      <c r="D123" s="46"/>
      <c r="E123" s="46"/>
      <c r="F123" s="517"/>
      <c r="G123" s="517"/>
      <c r="H123" s="517"/>
      <c r="I123" s="517"/>
      <c r="J123" s="46"/>
      <c r="K123" s="46"/>
      <c r="L123" s="46"/>
      <c r="M123" s="46"/>
      <c r="N123" s="46"/>
      <c r="O123" s="46"/>
      <c r="P123" s="46"/>
    </row>
    <row r="124" spans="1:16" ht="15.75" x14ac:dyDescent="0.25">
      <c r="A124" s="462"/>
      <c r="B124" s="462"/>
      <c r="C124" s="46"/>
      <c r="D124" s="46"/>
      <c r="E124" s="46"/>
      <c r="F124" s="517"/>
      <c r="G124" s="517"/>
      <c r="H124" s="517"/>
      <c r="I124" s="517"/>
      <c r="J124" s="46"/>
      <c r="K124" s="46"/>
      <c r="L124" s="46"/>
      <c r="M124" s="46"/>
      <c r="N124" s="46"/>
      <c r="O124" s="46"/>
      <c r="P124" s="46"/>
    </row>
    <row r="125" spans="1:16" ht="15.75" x14ac:dyDescent="0.25">
      <c r="A125" s="462"/>
      <c r="B125" s="462"/>
      <c r="C125" s="46"/>
      <c r="D125" s="46"/>
      <c r="E125" s="46"/>
      <c r="F125" s="517"/>
      <c r="G125" s="517"/>
      <c r="H125" s="517"/>
      <c r="I125" s="517"/>
      <c r="J125" s="46"/>
      <c r="K125" s="46"/>
      <c r="L125" s="46"/>
      <c r="M125" s="46"/>
      <c r="N125" s="46"/>
      <c r="O125" s="46"/>
      <c r="P125" s="46"/>
    </row>
    <row r="126" spans="1:16" ht="15.75" x14ac:dyDescent="0.25">
      <c r="A126" s="462"/>
      <c r="B126" s="462"/>
      <c r="C126" s="46"/>
      <c r="D126" s="46"/>
      <c r="E126" s="46"/>
      <c r="F126" s="517"/>
      <c r="G126" s="517"/>
      <c r="H126" s="517"/>
      <c r="I126" s="517"/>
      <c r="J126" s="46"/>
      <c r="K126" s="46"/>
      <c r="L126" s="46"/>
      <c r="M126" s="46"/>
      <c r="N126" s="46"/>
      <c r="O126" s="46"/>
      <c r="P126" s="46"/>
    </row>
    <row r="127" spans="1:16" ht="15.75" x14ac:dyDescent="0.25">
      <c r="A127" s="462"/>
      <c r="B127" s="462"/>
      <c r="C127" s="46"/>
      <c r="D127" s="46"/>
      <c r="E127" s="46"/>
      <c r="F127" s="517"/>
      <c r="G127" s="517"/>
      <c r="H127" s="517"/>
      <c r="I127" s="517"/>
      <c r="J127" s="46"/>
      <c r="K127" s="46"/>
      <c r="L127" s="46"/>
      <c r="M127" s="46"/>
      <c r="N127" s="46"/>
      <c r="O127" s="46"/>
      <c r="P127" s="46"/>
    </row>
    <row r="128" spans="1:16" ht="15.75" x14ac:dyDescent="0.25">
      <c r="A128" s="462"/>
      <c r="B128" s="462"/>
      <c r="C128" s="46"/>
      <c r="D128" s="46"/>
      <c r="E128" s="46"/>
      <c r="F128" s="517"/>
      <c r="G128" s="517"/>
      <c r="H128" s="517"/>
      <c r="I128" s="517"/>
      <c r="J128" s="46"/>
      <c r="K128" s="46"/>
      <c r="L128" s="46"/>
      <c r="M128" s="46"/>
      <c r="N128" s="46"/>
      <c r="O128" s="46"/>
      <c r="P128" s="46"/>
    </row>
    <row r="129" spans="1:16" ht="15.75" x14ac:dyDescent="0.25">
      <c r="A129" s="462"/>
      <c r="B129" s="462"/>
      <c r="C129" s="46"/>
      <c r="D129" s="46"/>
      <c r="E129" s="46"/>
      <c r="F129" s="517"/>
      <c r="G129" s="517"/>
      <c r="H129" s="517"/>
      <c r="I129" s="517"/>
      <c r="J129" s="46"/>
      <c r="K129" s="46"/>
      <c r="L129" s="46"/>
      <c r="M129" s="46"/>
      <c r="N129" s="46"/>
      <c r="O129" s="46"/>
      <c r="P129" s="46"/>
    </row>
    <row r="130" spans="1:16" ht="15.75" x14ac:dyDescent="0.25">
      <c r="A130" s="462"/>
      <c r="B130" s="462"/>
      <c r="C130" s="46"/>
      <c r="D130" s="46"/>
      <c r="E130" s="46"/>
      <c r="F130" s="517"/>
      <c r="G130" s="517"/>
      <c r="H130" s="517"/>
      <c r="I130" s="517"/>
      <c r="J130" s="46"/>
      <c r="K130" s="46"/>
      <c r="L130" s="46"/>
      <c r="M130" s="46"/>
      <c r="N130" s="46"/>
      <c r="O130" s="46"/>
      <c r="P130" s="46"/>
    </row>
    <row r="131" spans="1:16" ht="15.75" x14ac:dyDescent="0.25">
      <c r="A131" s="462"/>
      <c r="B131" s="462"/>
      <c r="C131" s="46"/>
      <c r="D131" s="46"/>
      <c r="E131" s="46"/>
      <c r="F131" s="517"/>
      <c r="G131" s="517"/>
      <c r="H131" s="517"/>
      <c r="I131" s="517"/>
      <c r="J131" s="46"/>
      <c r="K131" s="46"/>
      <c r="L131" s="46"/>
      <c r="M131" s="46"/>
      <c r="N131" s="46"/>
      <c r="O131" s="46"/>
      <c r="P131" s="46"/>
    </row>
    <row r="132" spans="1:16" ht="15.75" x14ac:dyDescent="0.25">
      <c r="A132" s="462"/>
      <c r="B132" s="462"/>
      <c r="C132" s="46"/>
      <c r="D132" s="46"/>
      <c r="E132" s="46"/>
      <c r="F132" s="517"/>
      <c r="G132" s="517"/>
      <c r="H132" s="517"/>
      <c r="I132" s="517"/>
      <c r="J132" s="46"/>
      <c r="K132" s="46"/>
      <c r="L132" s="46"/>
      <c r="M132" s="46"/>
      <c r="N132" s="46"/>
      <c r="O132" s="46"/>
      <c r="P132" s="46"/>
    </row>
    <row r="133" spans="1:16" ht="15.75" x14ac:dyDescent="0.25">
      <c r="A133" s="462"/>
      <c r="B133" s="462"/>
      <c r="C133" s="46"/>
      <c r="D133" s="46"/>
      <c r="E133" s="46"/>
      <c r="F133" s="517"/>
      <c r="G133" s="517"/>
      <c r="H133" s="517"/>
      <c r="I133" s="517"/>
      <c r="J133" s="46"/>
      <c r="K133" s="46"/>
      <c r="L133" s="46"/>
      <c r="M133" s="46"/>
      <c r="N133" s="46"/>
      <c r="O133" s="46"/>
      <c r="P133" s="46"/>
    </row>
    <row r="134" spans="1:16" ht="15.75" x14ac:dyDescent="0.25">
      <c r="A134" s="462"/>
      <c r="B134" s="462"/>
      <c r="C134" s="46"/>
      <c r="D134" s="46"/>
      <c r="E134" s="46"/>
      <c r="F134" s="517"/>
      <c r="G134" s="517"/>
      <c r="H134" s="517"/>
      <c r="I134" s="517"/>
      <c r="J134" s="46"/>
      <c r="K134" s="46"/>
      <c r="L134" s="46"/>
      <c r="M134" s="46"/>
      <c r="N134" s="46"/>
      <c r="O134" s="46"/>
      <c r="P134" s="46"/>
    </row>
    <row r="135" spans="1:16" ht="15.75" x14ac:dyDescent="0.25">
      <c r="A135" s="462"/>
      <c r="B135" s="462"/>
      <c r="C135" s="46"/>
      <c r="D135" s="46"/>
      <c r="E135" s="46"/>
      <c r="F135" s="517"/>
      <c r="G135" s="517"/>
      <c r="H135" s="517"/>
      <c r="I135" s="517"/>
      <c r="J135" s="46"/>
      <c r="K135" s="46"/>
      <c r="L135" s="46"/>
      <c r="M135" s="46"/>
      <c r="N135" s="46"/>
      <c r="O135" s="46"/>
      <c r="P135" s="46"/>
    </row>
    <row r="136" spans="1:16" ht="15.75" x14ac:dyDescent="0.25">
      <c r="A136" s="462"/>
      <c r="B136" s="462"/>
      <c r="C136" s="46"/>
      <c r="D136" s="46"/>
      <c r="E136" s="46"/>
      <c r="F136" s="517"/>
      <c r="G136" s="517"/>
      <c r="H136" s="517"/>
      <c r="I136" s="517"/>
      <c r="J136" s="46"/>
      <c r="K136" s="46"/>
      <c r="L136" s="46"/>
      <c r="M136" s="46"/>
      <c r="N136" s="46"/>
      <c r="O136" s="46"/>
      <c r="P136" s="46"/>
    </row>
    <row r="137" spans="1:16" ht="15.75" x14ac:dyDescent="0.25">
      <c r="A137" s="462"/>
      <c r="B137" s="462"/>
      <c r="C137" s="46"/>
      <c r="D137" s="46"/>
      <c r="E137" s="46"/>
      <c r="F137" s="517"/>
      <c r="G137" s="517"/>
      <c r="H137" s="517"/>
      <c r="I137" s="517"/>
      <c r="J137" s="46"/>
      <c r="K137" s="46"/>
      <c r="L137" s="46"/>
      <c r="M137" s="46"/>
      <c r="N137" s="46"/>
      <c r="O137" s="46"/>
      <c r="P137" s="46"/>
    </row>
    <row r="138" spans="1:16" ht="15.75" x14ac:dyDescent="0.25">
      <c r="A138" s="462"/>
      <c r="B138" s="462"/>
      <c r="C138" s="46"/>
      <c r="D138" s="46"/>
      <c r="E138" s="46"/>
      <c r="F138" s="517"/>
      <c r="G138" s="517"/>
      <c r="H138" s="517"/>
      <c r="I138" s="517"/>
      <c r="J138" s="46"/>
      <c r="K138" s="46"/>
      <c r="L138" s="46"/>
      <c r="M138" s="46"/>
      <c r="N138" s="46"/>
      <c r="O138" s="46"/>
      <c r="P138" s="46"/>
    </row>
    <row r="139" spans="1:16" ht="15.75" x14ac:dyDescent="0.25">
      <c r="A139" s="462"/>
      <c r="B139" s="462"/>
      <c r="C139" s="46"/>
      <c r="D139" s="46"/>
      <c r="E139" s="46"/>
      <c r="F139" s="517"/>
      <c r="G139" s="517"/>
      <c r="H139" s="517"/>
      <c r="I139" s="517"/>
      <c r="J139" s="46"/>
      <c r="K139" s="46"/>
      <c r="L139" s="46"/>
      <c r="M139" s="46"/>
      <c r="N139" s="46"/>
      <c r="O139" s="46"/>
      <c r="P139" s="46"/>
    </row>
    <row r="140" spans="1:16" ht="15.75" x14ac:dyDescent="0.25">
      <c r="A140" s="462"/>
      <c r="B140" s="462"/>
      <c r="C140" s="46"/>
      <c r="D140" s="46"/>
      <c r="E140" s="46"/>
      <c r="F140" s="517"/>
      <c r="G140" s="517"/>
      <c r="H140" s="517"/>
      <c r="I140" s="517"/>
      <c r="J140" s="46"/>
      <c r="K140" s="46"/>
      <c r="L140" s="46"/>
      <c r="M140" s="46"/>
      <c r="N140" s="46"/>
      <c r="O140" s="46"/>
      <c r="P140" s="46"/>
    </row>
    <row r="141" spans="1:16" ht="15.75" x14ac:dyDescent="0.25">
      <c r="A141" s="462"/>
      <c r="B141" s="462"/>
      <c r="C141" s="46"/>
      <c r="D141" s="46"/>
      <c r="E141" s="46"/>
      <c r="F141" s="517"/>
      <c r="G141" s="517"/>
      <c r="H141" s="517"/>
      <c r="I141" s="517"/>
      <c r="J141" s="46"/>
      <c r="K141" s="46"/>
      <c r="L141" s="46"/>
      <c r="M141" s="46"/>
      <c r="N141" s="46"/>
      <c r="O141" s="46"/>
      <c r="P141" s="46"/>
    </row>
    <row r="142" spans="1:16" ht="15.75" x14ac:dyDescent="0.25">
      <c r="A142" s="462"/>
      <c r="B142" s="462"/>
      <c r="C142" s="46"/>
      <c r="D142" s="46"/>
      <c r="E142" s="46"/>
      <c r="F142" s="517"/>
      <c r="G142" s="517"/>
      <c r="H142" s="517"/>
      <c r="I142" s="517"/>
      <c r="J142" s="46"/>
      <c r="K142" s="46"/>
      <c r="L142" s="46"/>
      <c r="M142" s="46"/>
      <c r="N142" s="46"/>
      <c r="O142" s="46"/>
      <c r="P142" s="46"/>
    </row>
    <row r="143" spans="1:16" ht="15.75" x14ac:dyDescent="0.25">
      <c r="A143" s="462"/>
      <c r="B143" s="462"/>
      <c r="C143" s="46"/>
      <c r="D143" s="46"/>
      <c r="E143" s="46"/>
      <c r="F143" s="517"/>
      <c r="G143" s="517"/>
      <c r="H143" s="517"/>
      <c r="I143" s="517"/>
      <c r="J143" s="46"/>
      <c r="K143" s="46"/>
      <c r="L143" s="46"/>
      <c r="M143" s="46"/>
      <c r="N143" s="46"/>
      <c r="O143" s="46"/>
      <c r="P143" s="46"/>
    </row>
    <row r="144" spans="1:16" ht="15.75" x14ac:dyDescent="0.25">
      <c r="A144" s="462"/>
      <c r="B144" s="462"/>
      <c r="C144" s="46"/>
      <c r="D144" s="46"/>
      <c r="E144" s="46"/>
      <c r="F144" s="517"/>
      <c r="G144" s="517"/>
      <c r="H144" s="517"/>
      <c r="I144" s="517"/>
      <c r="J144" s="46"/>
      <c r="K144" s="46"/>
      <c r="L144" s="46"/>
      <c r="M144" s="46"/>
      <c r="N144" s="46"/>
      <c r="O144" s="46"/>
      <c r="P144" s="46"/>
    </row>
    <row r="145" spans="1:16" ht="15.75" x14ac:dyDescent="0.25">
      <c r="A145" s="462"/>
      <c r="B145" s="462"/>
      <c r="C145" s="46"/>
      <c r="D145" s="46"/>
      <c r="E145" s="46"/>
      <c r="F145" s="517"/>
      <c r="G145" s="517"/>
      <c r="H145" s="517"/>
      <c r="I145" s="517"/>
      <c r="J145" s="46"/>
      <c r="K145" s="46"/>
      <c r="L145" s="46"/>
      <c r="M145" s="46"/>
      <c r="N145" s="46"/>
      <c r="O145" s="46"/>
      <c r="P145" s="46"/>
    </row>
    <row r="146" spans="1:16" ht="15.75" x14ac:dyDescent="0.25">
      <c r="A146" s="462"/>
      <c r="B146" s="462"/>
      <c r="C146" s="46"/>
      <c r="D146" s="46"/>
      <c r="E146" s="46"/>
      <c r="F146" s="517"/>
      <c r="G146" s="517"/>
      <c r="H146" s="517"/>
      <c r="I146" s="517"/>
      <c r="J146" s="46"/>
      <c r="K146" s="46"/>
      <c r="L146" s="46"/>
      <c r="M146" s="46"/>
      <c r="N146" s="46"/>
      <c r="O146" s="46"/>
      <c r="P146" s="46"/>
    </row>
    <row r="147" spans="1:16" ht="15.75" x14ac:dyDescent="0.25">
      <c r="A147" s="462"/>
      <c r="B147" s="462"/>
      <c r="C147" s="46"/>
      <c r="D147" s="46"/>
      <c r="E147" s="46"/>
      <c r="F147" s="517"/>
      <c r="G147" s="517"/>
      <c r="H147" s="517"/>
      <c r="I147" s="517"/>
      <c r="J147" s="46"/>
      <c r="K147" s="46"/>
      <c r="L147" s="46"/>
      <c r="M147" s="46"/>
      <c r="N147" s="46"/>
      <c r="O147" s="46"/>
      <c r="P147" s="46"/>
    </row>
    <row r="148" spans="1:16" ht="15.75" x14ac:dyDescent="0.25">
      <c r="A148" s="462"/>
      <c r="B148" s="462"/>
      <c r="C148" s="46"/>
      <c r="D148" s="46"/>
      <c r="E148" s="46"/>
      <c r="F148" s="517"/>
      <c r="G148" s="517"/>
      <c r="H148" s="517"/>
      <c r="I148" s="517"/>
      <c r="J148" s="46"/>
      <c r="K148" s="46"/>
      <c r="L148" s="46"/>
      <c r="M148" s="46"/>
      <c r="N148" s="46"/>
      <c r="O148" s="46"/>
      <c r="P148" s="46"/>
    </row>
    <row r="149" spans="1:16" ht="15.75" x14ac:dyDescent="0.25">
      <c r="A149" s="462"/>
      <c r="B149" s="462"/>
      <c r="C149" s="46"/>
      <c r="D149" s="46"/>
      <c r="E149" s="46"/>
      <c r="F149" s="517"/>
      <c r="G149" s="517"/>
      <c r="H149" s="517"/>
      <c r="I149" s="517"/>
      <c r="J149" s="46"/>
      <c r="K149" s="46"/>
      <c r="L149" s="46"/>
      <c r="M149" s="46"/>
      <c r="N149" s="46"/>
      <c r="O149" s="46"/>
      <c r="P149" s="46"/>
    </row>
    <row r="150" spans="1:16" ht="15.75" x14ac:dyDescent="0.25">
      <c r="A150" s="462"/>
      <c r="B150" s="462"/>
      <c r="C150" s="46"/>
      <c r="D150" s="46"/>
      <c r="E150" s="46"/>
      <c r="F150" s="517"/>
      <c r="G150" s="517"/>
      <c r="H150" s="517"/>
      <c r="I150" s="517"/>
      <c r="J150" s="46"/>
      <c r="K150" s="46"/>
      <c r="L150" s="46"/>
      <c r="M150" s="46"/>
      <c r="N150" s="46"/>
      <c r="O150" s="46"/>
      <c r="P150" s="46"/>
    </row>
    <row r="151" spans="1:16" ht="15.75" x14ac:dyDescent="0.25">
      <c r="A151" s="462"/>
      <c r="B151" s="462"/>
      <c r="C151" s="46"/>
      <c r="D151" s="46"/>
      <c r="E151" s="46"/>
      <c r="F151" s="517"/>
      <c r="G151" s="517"/>
      <c r="H151" s="517"/>
      <c r="I151" s="517"/>
      <c r="J151" s="46"/>
      <c r="K151" s="46"/>
      <c r="L151" s="46"/>
      <c r="M151" s="46"/>
      <c r="N151" s="46"/>
      <c r="O151" s="46"/>
      <c r="P151" s="46"/>
    </row>
    <row r="152" spans="1:16" ht="15.75" x14ac:dyDescent="0.25">
      <c r="A152" s="462"/>
      <c r="B152" s="462"/>
      <c r="C152" s="46"/>
      <c r="D152" s="46"/>
      <c r="E152" s="46"/>
      <c r="F152" s="517"/>
      <c r="G152" s="517"/>
      <c r="H152" s="517"/>
      <c r="I152" s="517"/>
      <c r="J152" s="46"/>
      <c r="K152" s="46"/>
      <c r="L152" s="46"/>
      <c r="M152" s="46"/>
      <c r="N152" s="46"/>
      <c r="O152" s="46"/>
      <c r="P152" s="46"/>
    </row>
    <row r="153" spans="1:16" ht="15.75" x14ac:dyDescent="0.25">
      <c r="A153" s="462"/>
      <c r="B153" s="462"/>
      <c r="C153" s="46"/>
      <c r="D153" s="46"/>
      <c r="E153" s="46"/>
      <c r="F153" s="517"/>
      <c r="G153" s="517"/>
      <c r="H153" s="517"/>
      <c r="I153" s="517"/>
      <c r="J153" s="46"/>
      <c r="K153" s="46"/>
      <c r="L153" s="46"/>
      <c r="M153" s="46"/>
      <c r="N153" s="46"/>
      <c r="O153" s="46"/>
      <c r="P153" s="46"/>
    </row>
    <row r="154" spans="1:16" ht="15.75" x14ac:dyDescent="0.25">
      <c r="A154" s="462"/>
      <c r="B154" s="462"/>
      <c r="C154" s="46"/>
      <c r="D154" s="46"/>
      <c r="E154" s="46"/>
      <c r="F154" s="517"/>
      <c r="G154" s="517"/>
      <c r="H154" s="517"/>
      <c r="I154" s="517"/>
      <c r="J154" s="46"/>
      <c r="K154" s="46"/>
      <c r="L154" s="46"/>
      <c r="M154" s="46"/>
      <c r="N154" s="46"/>
      <c r="O154" s="46"/>
      <c r="P154" s="46"/>
    </row>
    <row r="155" spans="1:16" ht="15.75" x14ac:dyDescent="0.25">
      <c r="A155" s="462"/>
      <c r="B155" s="462"/>
      <c r="C155" s="46"/>
      <c r="D155" s="46"/>
      <c r="E155" s="46"/>
      <c r="F155" s="517"/>
      <c r="G155" s="517"/>
      <c r="H155" s="517"/>
      <c r="I155" s="517"/>
      <c r="J155" s="46"/>
      <c r="K155" s="46"/>
      <c r="L155" s="46"/>
      <c r="M155" s="46"/>
      <c r="N155" s="46"/>
      <c r="O155" s="46"/>
      <c r="P155" s="46"/>
    </row>
    <row r="156" spans="1:16" ht="15.75" x14ac:dyDescent="0.25">
      <c r="A156" s="462"/>
      <c r="B156" s="462"/>
      <c r="C156" s="46"/>
      <c r="D156" s="46"/>
      <c r="E156" s="46"/>
      <c r="F156" s="517"/>
      <c r="G156" s="517"/>
      <c r="H156" s="517"/>
      <c r="I156" s="517"/>
      <c r="J156" s="46"/>
      <c r="K156" s="46"/>
      <c r="L156" s="46"/>
      <c r="M156" s="46"/>
      <c r="N156" s="46"/>
      <c r="O156" s="46"/>
      <c r="P156" s="46"/>
    </row>
    <row r="157" spans="1:16" ht="15.75" x14ac:dyDescent="0.25">
      <c r="A157" s="462"/>
      <c r="B157" s="462"/>
      <c r="C157" s="46"/>
      <c r="D157" s="46"/>
      <c r="E157" s="46"/>
      <c r="F157" s="517"/>
      <c r="G157" s="517"/>
      <c r="H157" s="517"/>
      <c r="I157" s="517"/>
      <c r="J157" s="46"/>
      <c r="K157" s="46"/>
      <c r="L157" s="46"/>
      <c r="M157" s="46"/>
      <c r="N157" s="46"/>
      <c r="O157" s="46"/>
      <c r="P157" s="46"/>
    </row>
    <row r="158" spans="1:16" ht="15.75" x14ac:dyDescent="0.25">
      <c r="A158" s="462"/>
      <c r="B158" s="462"/>
      <c r="C158" s="46"/>
      <c r="D158" s="46"/>
      <c r="E158" s="46"/>
      <c r="F158" s="517"/>
      <c r="G158" s="517"/>
      <c r="H158" s="517"/>
      <c r="I158" s="517"/>
      <c r="J158" s="46"/>
      <c r="K158" s="46"/>
      <c r="L158" s="46"/>
      <c r="M158" s="46"/>
      <c r="N158" s="46"/>
      <c r="O158" s="46"/>
      <c r="P158" s="46"/>
    </row>
    <row r="159" spans="1:16" ht="15.75" x14ac:dyDescent="0.25">
      <c r="A159" s="462"/>
      <c r="B159" s="462"/>
      <c r="C159" s="46"/>
      <c r="D159" s="46"/>
      <c r="E159" s="46"/>
      <c r="F159" s="517"/>
      <c r="G159" s="517"/>
      <c r="H159" s="517"/>
      <c r="I159" s="517"/>
      <c r="J159" s="46"/>
      <c r="K159" s="46"/>
      <c r="L159" s="46"/>
      <c r="M159" s="46"/>
      <c r="N159" s="46"/>
      <c r="O159" s="46"/>
      <c r="P159" s="46"/>
    </row>
    <row r="160" spans="1:16" ht="15.75" x14ac:dyDescent="0.25">
      <c r="A160" s="462"/>
      <c r="B160" s="462"/>
      <c r="C160" s="46"/>
      <c r="D160" s="46"/>
      <c r="E160" s="46"/>
      <c r="F160" s="517"/>
      <c r="G160" s="517"/>
      <c r="H160" s="517"/>
      <c r="I160" s="517"/>
      <c r="J160" s="46"/>
      <c r="K160" s="46"/>
      <c r="L160" s="46"/>
      <c r="M160" s="46"/>
      <c r="N160" s="46"/>
      <c r="O160" s="46"/>
      <c r="P160" s="46"/>
    </row>
    <row r="161" spans="1:16" ht="15.75" x14ac:dyDescent="0.25">
      <c r="A161" s="462"/>
      <c r="B161" s="462"/>
      <c r="C161" s="46"/>
      <c r="D161" s="46"/>
      <c r="E161" s="46"/>
      <c r="F161" s="517"/>
      <c r="G161" s="517"/>
      <c r="H161" s="517"/>
      <c r="I161" s="517"/>
      <c r="J161" s="46"/>
      <c r="K161" s="46"/>
      <c r="L161" s="46"/>
      <c r="M161" s="46"/>
      <c r="N161" s="46"/>
      <c r="O161" s="46"/>
      <c r="P161" s="46"/>
    </row>
    <row r="162" spans="1:16" ht="15.75" x14ac:dyDescent="0.25">
      <c r="A162" s="462"/>
      <c r="B162" s="462"/>
      <c r="C162" s="46"/>
      <c r="D162" s="46"/>
      <c r="E162" s="46"/>
      <c r="F162" s="517"/>
      <c r="G162" s="517"/>
      <c r="H162" s="517"/>
      <c r="I162" s="517"/>
      <c r="J162" s="46"/>
      <c r="K162" s="46"/>
      <c r="L162" s="46"/>
      <c r="M162" s="46"/>
      <c r="N162" s="46"/>
      <c r="O162" s="46"/>
      <c r="P162" s="46"/>
    </row>
    <row r="163" spans="1:16" ht="15.75" x14ac:dyDescent="0.25">
      <c r="A163" s="462"/>
      <c r="B163" s="462"/>
      <c r="C163" s="46"/>
      <c r="D163" s="46"/>
      <c r="E163" s="46"/>
      <c r="F163" s="517"/>
      <c r="G163" s="517"/>
      <c r="H163" s="517"/>
      <c r="I163" s="517"/>
      <c r="J163" s="46"/>
      <c r="K163" s="46"/>
      <c r="L163" s="46"/>
      <c r="M163" s="46"/>
      <c r="N163" s="46"/>
      <c r="O163" s="46"/>
      <c r="P163" s="46"/>
    </row>
    <row r="164" spans="1:16" ht="15.75" x14ac:dyDescent="0.25">
      <c r="A164" s="462"/>
      <c r="B164" s="462"/>
      <c r="C164" s="46"/>
      <c r="D164" s="46"/>
      <c r="E164" s="46"/>
      <c r="F164" s="517"/>
      <c r="G164" s="517"/>
      <c r="H164" s="517"/>
      <c r="I164" s="517"/>
      <c r="J164" s="46"/>
      <c r="K164" s="46"/>
      <c r="L164" s="46"/>
      <c r="M164" s="46"/>
      <c r="N164" s="46"/>
      <c r="O164" s="46"/>
      <c r="P164" s="46"/>
    </row>
    <row r="165" spans="1:16" ht="15.75" x14ac:dyDescent="0.25">
      <c r="A165" s="462"/>
      <c r="B165" s="462"/>
      <c r="C165" s="46"/>
      <c r="D165" s="46"/>
      <c r="E165" s="46"/>
      <c r="F165" s="517"/>
      <c r="G165" s="517"/>
      <c r="H165" s="517"/>
      <c r="I165" s="517"/>
      <c r="J165" s="46"/>
      <c r="K165" s="46"/>
      <c r="L165" s="46"/>
      <c r="M165" s="46"/>
      <c r="N165" s="46"/>
      <c r="O165" s="46"/>
      <c r="P165" s="46"/>
    </row>
    <row r="166" spans="1:16" ht="15.75" x14ac:dyDescent="0.25">
      <c r="A166" s="462"/>
      <c r="B166" s="462"/>
      <c r="C166" s="46"/>
      <c r="D166" s="46"/>
      <c r="E166" s="46"/>
      <c r="F166" s="517"/>
      <c r="G166" s="517"/>
      <c r="H166" s="517"/>
      <c r="I166" s="517"/>
      <c r="J166" s="46"/>
      <c r="K166" s="46"/>
      <c r="L166" s="46"/>
      <c r="M166" s="46"/>
      <c r="N166" s="46"/>
      <c r="O166" s="46"/>
      <c r="P166" s="46"/>
    </row>
    <row r="167" spans="1:16" ht="15.75" x14ac:dyDescent="0.25">
      <c r="A167" s="462"/>
      <c r="B167" s="462"/>
      <c r="C167" s="46"/>
      <c r="D167" s="46"/>
      <c r="E167" s="46"/>
      <c r="F167" s="517"/>
      <c r="G167" s="517"/>
      <c r="H167" s="517"/>
      <c r="I167" s="517"/>
      <c r="J167" s="46"/>
      <c r="K167" s="46"/>
      <c r="L167" s="46"/>
      <c r="M167" s="46"/>
      <c r="N167" s="46"/>
      <c r="O167" s="46"/>
      <c r="P167" s="46"/>
    </row>
    <row r="168" spans="1:16" ht="15.75" x14ac:dyDescent="0.25">
      <c r="A168" s="462"/>
      <c r="B168" s="462"/>
      <c r="C168" s="46"/>
      <c r="D168" s="46"/>
      <c r="E168" s="46"/>
      <c r="F168" s="517"/>
      <c r="G168" s="517"/>
      <c r="H168" s="517"/>
      <c r="I168" s="517"/>
      <c r="J168" s="46"/>
      <c r="K168" s="46"/>
      <c r="L168" s="46"/>
      <c r="M168" s="46"/>
      <c r="N168" s="46"/>
      <c r="O168" s="46"/>
      <c r="P168" s="46"/>
    </row>
    <row r="169" spans="1:16" ht="15.75" x14ac:dyDescent="0.25">
      <c r="A169" s="462"/>
      <c r="B169" s="462"/>
      <c r="C169" s="46"/>
      <c r="D169" s="46"/>
      <c r="E169" s="46"/>
      <c r="F169" s="517"/>
      <c r="G169" s="517"/>
      <c r="H169" s="517"/>
      <c r="I169" s="517"/>
      <c r="J169" s="46"/>
      <c r="K169" s="46"/>
      <c r="L169" s="46"/>
      <c r="M169" s="46"/>
      <c r="N169" s="46"/>
      <c r="O169" s="46"/>
      <c r="P169" s="46"/>
    </row>
    <row r="170" spans="1:16" ht="15.75" x14ac:dyDescent="0.25">
      <c r="A170" s="462"/>
      <c r="B170" s="462"/>
      <c r="C170" s="46"/>
      <c r="D170" s="46"/>
      <c r="E170" s="46"/>
      <c r="F170" s="517"/>
      <c r="G170" s="517"/>
      <c r="H170" s="517"/>
      <c r="I170" s="517"/>
      <c r="J170" s="46"/>
      <c r="K170" s="46"/>
      <c r="L170" s="46"/>
      <c r="M170" s="46"/>
      <c r="N170" s="46"/>
      <c r="O170" s="46"/>
      <c r="P170" s="46"/>
    </row>
    <row r="171" spans="1:16" ht="15.75" x14ac:dyDescent="0.25">
      <c r="A171" s="462"/>
      <c r="B171" s="462"/>
      <c r="C171" s="46"/>
      <c r="D171" s="46"/>
      <c r="E171" s="46"/>
      <c r="F171" s="517"/>
      <c r="G171" s="517"/>
      <c r="H171" s="517"/>
      <c r="I171" s="517"/>
      <c r="J171" s="46"/>
      <c r="K171" s="46"/>
      <c r="L171" s="46"/>
      <c r="M171" s="46"/>
      <c r="N171" s="46"/>
      <c r="O171" s="46"/>
      <c r="P171" s="46"/>
    </row>
    <row r="172" spans="1:16" ht="15.75" x14ac:dyDescent="0.25">
      <c r="A172" s="462"/>
      <c r="B172" s="462"/>
      <c r="C172" s="46"/>
      <c r="D172" s="46"/>
      <c r="E172" s="46"/>
      <c r="F172" s="517"/>
      <c r="G172" s="517"/>
      <c r="H172" s="517"/>
      <c r="I172" s="517"/>
      <c r="J172" s="46"/>
      <c r="K172" s="46"/>
      <c r="L172" s="46"/>
      <c r="M172" s="46"/>
      <c r="N172" s="46"/>
      <c r="O172" s="46"/>
      <c r="P172" s="46"/>
    </row>
    <row r="173" spans="1:16" ht="15.75" x14ac:dyDescent="0.25">
      <c r="A173" s="462"/>
      <c r="B173" s="462"/>
      <c r="C173" s="46"/>
      <c r="D173" s="46"/>
      <c r="E173" s="46"/>
      <c r="F173" s="517"/>
      <c r="G173" s="517"/>
      <c r="H173" s="517"/>
      <c r="I173" s="517"/>
      <c r="J173" s="46"/>
      <c r="K173" s="46"/>
      <c r="L173" s="46"/>
      <c r="M173" s="46"/>
      <c r="N173" s="46"/>
      <c r="O173" s="46"/>
      <c r="P173" s="46"/>
    </row>
    <row r="174" spans="1:16" ht="15.75" x14ac:dyDescent="0.25">
      <c r="A174" s="462"/>
      <c r="B174" s="462"/>
      <c r="C174" s="46"/>
      <c r="D174" s="46"/>
      <c r="E174" s="46"/>
      <c r="F174" s="517"/>
      <c r="G174" s="517"/>
      <c r="H174" s="517"/>
      <c r="I174" s="517"/>
      <c r="J174" s="46"/>
      <c r="K174" s="46"/>
      <c r="L174" s="46"/>
      <c r="M174" s="46"/>
      <c r="N174" s="46"/>
      <c r="O174" s="46"/>
      <c r="P174" s="46"/>
    </row>
    <row r="175" spans="1:16" ht="15.75" x14ac:dyDescent="0.25">
      <c r="A175" s="462"/>
      <c r="B175" s="462"/>
      <c r="C175" s="46"/>
      <c r="D175" s="46"/>
      <c r="E175" s="46"/>
      <c r="F175" s="517"/>
      <c r="G175" s="517"/>
      <c r="H175" s="517"/>
      <c r="I175" s="517"/>
      <c r="J175" s="46"/>
      <c r="K175" s="46"/>
      <c r="L175" s="46"/>
      <c r="M175" s="46"/>
      <c r="N175" s="46"/>
      <c r="O175" s="46"/>
      <c r="P175" s="46"/>
    </row>
    <row r="176" spans="1:16" ht="15.75" x14ac:dyDescent="0.25">
      <c r="A176" s="462"/>
      <c r="B176" s="462"/>
      <c r="C176" s="46"/>
      <c r="D176" s="46"/>
      <c r="E176" s="46"/>
      <c r="F176" s="517"/>
      <c r="G176" s="517"/>
      <c r="H176" s="517"/>
      <c r="I176" s="517"/>
      <c r="J176" s="46"/>
      <c r="K176" s="46"/>
      <c r="L176" s="46"/>
      <c r="M176" s="46"/>
      <c r="N176" s="46"/>
      <c r="O176" s="46"/>
      <c r="P176" s="46"/>
    </row>
    <row r="177" spans="1:16" ht="15.75" x14ac:dyDescent="0.25">
      <c r="A177" s="462"/>
      <c r="B177" s="462"/>
      <c r="C177" s="46"/>
      <c r="D177" s="46"/>
      <c r="E177" s="46"/>
      <c r="F177" s="517"/>
      <c r="G177" s="517"/>
      <c r="H177" s="517"/>
      <c r="I177" s="517"/>
      <c r="J177" s="46"/>
      <c r="K177" s="46"/>
      <c r="L177" s="46"/>
      <c r="M177" s="46"/>
      <c r="N177" s="46"/>
      <c r="O177" s="46"/>
      <c r="P177" s="46"/>
    </row>
    <row r="178" spans="1:16" ht="15.75" x14ac:dyDescent="0.25">
      <c r="A178" s="462"/>
      <c r="B178" s="462"/>
      <c r="C178" s="46"/>
      <c r="D178" s="46"/>
      <c r="E178" s="46"/>
      <c r="F178" s="517"/>
      <c r="G178" s="517"/>
      <c r="H178" s="517"/>
      <c r="I178" s="517"/>
      <c r="J178" s="46"/>
      <c r="K178" s="46"/>
      <c r="L178" s="46"/>
      <c r="M178" s="46"/>
      <c r="N178" s="46"/>
      <c r="O178" s="46"/>
      <c r="P178" s="46"/>
    </row>
    <row r="179" spans="1:16" ht="15.75" x14ac:dyDescent="0.25">
      <c r="A179" s="462"/>
      <c r="B179" s="462"/>
      <c r="C179" s="46"/>
      <c r="D179" s="46"/>
      <c r="E179" s="46"/>
      <c r="F179" s="517"/>
      <c r="G179" s="517"/>
      <c r="H179" s="517"/>
      <c r="I179" s="517"/>
      <c r="J179" s="46"/>
      <c r="K179" s="46"/>
      <c r="L179" s="46"/>
      <c r="M179" s="46"/>
      <c r="N179" s="46"/>
      <c r="O179" s="46"/>
      <c r="P179" s="46"/>
    </row>
    <row r="180" spans="1:16" ht="15.75" x14ac:dyDescent="0.25">
      <c r="A180" s="462"/>
      <c r="B180" s="462"/>
      <c r="C180" s="46"/>
      <c r="D180" s="46"/>
      <c r="E180" s="46"/>
      <c r="F180" s="517"/>
      <c r="G180" s="517"/>
      <c r="H180" s="517"/>
      <c r="I180" s="517"/>
      <c r="J180" s="46"/>
      <c r="K180" s="46"/>
      <c r="L180" s="46"/>
      <c r="M180" s="46"/>
      <c r="N180" s="46"/>
      <c r="O180" s="46"/>
      <c r="P180" s="46"/>
    </row>
    <row r="181" spans="1:16" ht="15.75" x14ac:dyDescent="0.25">
      <c r="A181" s="462"/>
      <c r="B181" s="462"/>
      <c r="C181" s="46"/>
      <c r="D181" s="46"/>
      <c r="E181" s="46"/>
      <c r="F181" s="517"/>
      <c r="G181" s="517"/>
      <c r="H181" s="517"/>
      <c r="I181" s="517"/>
      <c r="J181" s="46"/>
      <c r="K181" s="46"/>
      <c r="L181" s="46"/>
      <c r="M181" s="46"/>
      <c r="N181" s="46"/>
      <c r="O181" s="46"/>
      <c r="P181" s="46"/>
    </row>
    <row r="182" spans="1:16" ht="15.75" x14ac:dyDescent="0.25">
      <c r="A182" s="462"/>
      <c r="B182" s="462"/>
      <c r="C182" s="46"/>
      <c r="D182" s="46"/>
      <c r="E182" s="46"/>
      <c r="F182" s="517"/>
      <c r="G182" s="517"/>
      <c r="H182" s="517"/>
      <c r="I182" s="517"/>
      <c r="J182" s="46"/>
      <c r="K182" s="46"/>
      <c r="L182" s="46"/>
      <c r="M182" s="46"/>
      <c r="N182" s="46"/>
      <c r="O182" s="46"/>
      <c r="P182" s="46"/>
    </row>
    <row r="183" spans="1:16" ht="15.75" x14ac:dyDescent="0.25">
      <c r="A183" s="462"/>
      <c r="B183" s="462"/>
      <c r="C183" s="46"/>
      <c r="D183" s="46"/>
      <c r="E183" s="46"/>
      <c r="F183" s="517"/>
      <c r="G183" s="517"/>
      <c r="H183" s="517"/>
      <c r="I183" s="517"/>
      <c r="J183" s="46"/>
      <c r="K183" s="46"/>
      <c r="L183" s="46"/>
      <c r="M183" s="46"/>
      <c r="N183" s="46"/>
      <c r="O183" s="46"/>
      <c r="P183" s="46"/>
    </row>
    <row r="184" spans="1:16" ht="15.75" x14ac:dyDescent="0.25">
      <c r="A184" s="462"/>
      <c r="B184" s="462"/>
      <c r="C184" s="46"/>
      <c r="D184" s="46"/>
      <c r="E184" s="46"/>
      <c r="F184" s="517"/>
      <c r="G184" s="517"/>
      <c r="H184" s="517"/>
      <c r="I184" s="517"/>
      <c r="J184" s="46"/>
      <c r="K184" s="46"/>
      <c r="L184" s="46"/>
      <c r="M184" s="46"/>
      <c r="N184" s="46"/>
      <c r="O184" s="46"/>
      <c r="P184" s="46"/>
    </row>
    <row r="185" spans="1:16" ht="15.75" x14ac:dyDescent="0.25">
      <c r="A185" s="462"/>
      <c r="B185" s="462"/>
      <c r="C185" s="46"/>
      <c r="D185" s="46"/>
      <c r="E185" s="46"/>
      <c r="F185" s="517"/>
      <c r="G185" s="517"/>
      <c r="H185" s="517"/>
      <c r="I185" s="517"/>
      <c r="J185" s="46"/>
      <c r="K185" s="46"/>
      <c r="L185" s="46"/>
      <c r="M185" s="46"/>
      <c r="N185" s="46"/>
      <c r="O185" s="46"/>
      <c r="P185" s="46"/>
    </row>
    <row r="186" spans="1:16" ht="15.75" x14ac:dyDescent="0.25">
      <c r="A186" s="462"/>
      <c r="B186" s="462"/>
      <c r="C186" s="46"/>
      <c r="D186" s="46"/>
      <c r="E186" s="46"/>
      <c r="F186" s="517"/>
      <c r="G186" s="517"/>
      <c r="H186" s="517"/>
      <c r="I186" s="517"/>
      <c r="J186" s="46"/>
      <c r="K186" s="46"/>
      <c r="L186" s="46"/>
      <c r="M186" s="46"/>
      <c r="N186" s="46"/>
      <c r="O186" s="46"/>
      <c r="P186" s="46"/>
    </row>
    <row r="187" spans="1:16" ht="15.75" x14ac:dyDescent="0.25">
      <c r="A187" s="462"/>
      <c r="B187" s="462"/>
      <c r="C187" s="46"/>
      <c r="D187" s="46"/>
      <c r="E187" s="46"/>
      <c r="F187" s="517"/>
      <c r="G187" s="517"/>
      <c r="H187" s="517"/>
      <c r="I187" s="517"/>
      <c r="J187" s="46"/>
      <c r="K187" s="46"/>
      <c r="L187" s="46"/>
      <c r="M187" s="46"/>
      <c r="N187" s="46"/>
      <c r="O187" s="46"/>
      <c r="P187" s="46"/>
    </row>
    <row r="188" spans="1:16" ht="15.75" x14ac:dyDescent="0.25">
      <c r="A188" s="462"/>
      <c r="B188" s="462"/>
      <c r="C188" s="46"/>
      <c r="D188" s="46"/>
      <c r="E188" s="46"/>
      <c r="F188" s="517"/>
      <c r="G188" s="517"/>
      <c r="H188" s="517"/>
      <c r="I188" s="517"/>
      <c r="J188" s="46"/>
      <c r="K188" s="46"/>
      <c r="L188" s="46"/>
      <c r="M188" s="46"/>
      <c r="N188" s="46"/>
      <c r="O188" s="46"/>
      <c r="P188" s="46"/>
    </row>
    <row r="189" spans="1:16" ht="15.75" x14ac:dyDescent="0.25">
      <c r="A189" s="462"/>
      <c r="B189" s="462"/>
      <c r="C189" s="46"/>
      <c r="D189" s="46"/>
      <c r="E189" s="46"/>
      <c r="F189" s="517"/>
      <c r="G189" s="517"/>
      <c r="H189" s="517"/>
      <c r="I189" s="517"/>
      <c r="J189" s="46"/>
      <c r="K189" s="46"/>
      <c r="L189" s="46"/>
      <c r="M189" s="46"/>
      <c r="N189" s="46"/>
      <c r="O189" s="46"/>
      <c r="P189" s="46"/>
    </row>
    <row r="190" spans="1:16" ht="15.75" x14ac:dyDescent="0.25">
      <c r="A190" s="462"/>
      <c r="B190" s="462"/>
      <c r="C190" s="46"/>
      <c r="D190" s="46"/>
      <c r="E190" s="46"/>
      <c r="F190" s="517"/>
      <c r="G190" s="517"/>
      <c r="H190" s="517"/>
      <c r="I190" s="517"/>
      <c r="J190" s="46"/>
      <c r="K190" s="46"/>
      <c r="L190" s="46"/>
      <c r="M190" s="46"/>
      <c r="N190" s="46"/>
      <c r="O190" s="46"/>
      <c r="P190" s="46"/>
    </row>
    <row r="191" spans="1:16" ht="15.75" x14ac:dyDescent="0.25">
      <c r="A191" s="462"/>
      <c r="B191" s="462"/>
      <c r="C191" s="46"/>
      <c r="D191" s="46"/>
      <c r="E191" s="46"/>
      <c r="F191" s="517"/>
      <c r="G191" s="517"/>
      <c r="H191" s="517"/>
      <c r="I191" s="517"/>
      <c r="J191" s="46"/>
      <c r="K191" s="46"/>
      <c r="L191" s="46"/>
      <c r="M191" s="46"/>
      <c r="N191" s="46"/>
      <c r="O191" s="46"/>
      <c r="P191" s="46"/>
    </row>
    <row r="192" spans="1:16" ht="15.75" x14ac:dyDescent="0.25">
      <c r="A192" s="462"/>
      <c r="B192" s="462"/>
      <c r="C192" s="46"/>
      <c r="D192" s="46"/>
      <c r="E192" s="46"/>
      <c r="F192" s="517"/>
      <c r="G192" s="517"/>
      <c r="H192" s="517"/>
      <c r="I192" s="517"/>
      <c r="J192" s="46"/>
      <c r="K192" s="46"/>
      <c r="L192" s="46"/>
      <c r="M192" s="46"/>
      <c r="N192" s="46"/>
      <c r="O192" s="46"/>
      <c r="P192" s="46"/>
    </row>
    <row r="193" spans="1:16" ht="15.75" x14ac:dyDescent="0.25">
      <c r="A193" s="462"/>
      <c r="B193" s="462"/>
      <c r="C193" s="46"/>
      <c r="D193" s="46"/>
      <c r="E193" s="46"/>
      <c r="F193" s="517"/>
      <c r="G193" s="517"/>
      <c r="H193" s="517"/>
      <c r="I193" s="517"/>
      <c r="J193" s="46"/>
      <c r="K193" s="46"/>
      <c r="L193" s="46"/>
      <c r="M193" s="46"/>
      <c r="N193" s="46"/>
      <c r="O193" s="46"/>
      <c r="P193" s="46"/>
    </row>
    <row r="194" spans="1:16" ht="15.75" x14ac:dyDescent="0.25">
      <c r="A194" s="462"/>
      <c r="B194" s="462"/>
      <c r="C194" s="46"/>
      <c r="D194" s="46"/>
      <c r="E194" s="46"/>
      <c r="F194" s="517"/>
      <c r="G194" s="517"/>
      <c r="H194" s="517"/>
      <c r="I194" s="517"/>
      <c r="J194" s="46"/>
      <c r="K194" s="46"/>
      <c r="L194" s="46"/>
      <c r="M194" s="46"/>
      <c r="N194" s="46"/>
      <c r="O194" s="46"/>
      <c r="P194" s="46"/>
    </row>
    <row r="195" spans="1:16" ht="15.75" x14ac:dyDescent="0.25">
      <c r="A195" s="462"/>
      <c r="B195" s="462"/>
      <c r="C195" s="46"/>
      <c r="D195" s="46"/>
      <c r="E195" s="46"/>
      <c r="F195" s="517"/>
      <c r="G195" s="517"/>
      <c r="H195" s="517"/>
      <c r="I195" s="517"/>
      <c r="J195" s="46"/>
      <c r="K195" s="46"/>
      <c r="L195" s="46"/>
      <c r="M195" s="46"/>
      <c r="N195" s="46"/>
      <c r="O195" s="46"/>
      <c r="P195" s="46"/>
    </row>
    <row r="196" spans="1:16" ht="15.75" x14ac:dyDescent="0.25">
      <c r="A196" s="462"/>
      <c r="B196" s="462"/>
      <c r="C196" s="46"/>
      <c r="D196" s="46"/>
      <c r="E196" s="46"/>
      <c r="F196" s="517"/>
      <c r="G196" s="517"/>
      <c r="H196" s="517"/>
      <c r="I196" s="517"/>
      <c r="J196" s="46"/>
      <c r="K196" s="46"/>
      <c r="L196" s="46"/>
      <c r="M196" s="46"/>
      <c r="N196" s="46"/>
      <c r="O196" s="46"/>
      <c r="P196" s="46"/>
    </row>
    <row r="197" spans="1:16" ht="15.75" x14ac:dyDescent="0.25">
      <c r="A197" s="462"/>
      <c r="B197" s="462"/>
      <c r="C197" s="46"/>
      <c r="D197" s="46"/>
      <c r="E197" s="46"/>
      <c r="F197" s="517"/>
      <c r="G197" s="517"/>
      <c r="H197" s="517"/>
      <c r="I197" s="517"/>
      <c r="J197" s="46"/>
      <c r="K197" s="46"/>
      <c r="L197" s="46"/>
      <c r="M197" s="46"/>
      <c r="N197" s="46"/>
      <c r="O197" s="46"/>
      <c r="P197" s="46"/>
    </row>
    <row r="198" spans="1:16" ht="15.75" x14ac:dyDescent="0.25">
      <c r="A198" s="462"/>
      <c r="B198" s="462"/>
      <c r="C198" s="46"/>
      <c r="D198" s="46"/>
      <c r="E198" s="46"/>
      <c r="F198" s="517"/>
      <c r="G198" s="517"/>
      <c r="H198" s="517"/>
      <c r="I198" s="517"/>
      <c r="J198" s="46"/>
      <c r="K198" s="46"/>
      <c r="L198" s="46"/>
      <c r="M198" s="46"/>
      <c r="N198" s="46"/>
      <c r="O198" s="46"/>
      <c r="P198" s="46"/>
    </row>
    <row r="199" spans="1:16" ht="15.75" x14ac:dyDescent="0.25">
      <c r="A199" s="462"/>
      <c r="B199" s="462"/>
      <c r="C199" s="46"/>
      <c r="D199" s="46"/>
      <c r="E199" s="46"/>
      <c r="F199" s="517"/>
      <c r="G199" s="517"/>
      <c r="H199" s="517"/>
      <c r="I199" s="517"/>
      <c r="J199" s="46"/>
      <c r="K199" s="46"/>
      <c r="L199" s="46"/>
      <c r="M199" s="46"/>
      <c r="N199" s="46"/>
      <c r="O199" s="46"/>
      <c r="P199" s="46"/>
    </row>
    <row r="200" spans="1:16" ht="15.75" x14ac:dyDescent="0.25">
      <c r="A200" s="462"/>
      <c r="B200" s="462"/>
      <c r="C200" s="46"/>
      <c r="D200" s="46"/>
      <c r="E200" s="46"/>
      <c r="F200" s="517"/>
      <c r="G200" s="517"/>
      <c r="H200" s="517"/>
      <c r="I200" s="517"/>
      <c r="J200" s="46"/>
      <c r="K200" s="46"/>
      <c r="L200" s="46"/>
      <c r="M200" s="46"/>
      <c r="N200" s="46"/>
      <c r="O200" s="46"/>
      <c r="P200" s="46"/>
    </row>
    <row r="201" spans="1:16" ht="15.75" x14ac:dyDescent="0.25">
      <c r="A201" s="462"/>
      <c r="B201" s="462"/>
      <c r="C201" s="46"/>
      <c r="D201" s="46"/>
      <c r="E201" s="46"/>
      <c r="F201" s="517"/>
      <c r="G201" s="517"/>
      <c r="H201" s="517"/>
      <c r="I201" s="517"/>
      <c r="J201" s="46"/>
      <c r="K201" s="46"/>
      <c r="L201" s="46"/>
      <c r="M201" s="46"/>
      <c r="N201" s="46"/>
      <c r="O201" s="46"/>
      <c r="P201" s="46"/>
    </row>
    <row r="202" spans="1:16" ht="15.75" x14ac:dyDescent="0.25">
      <c r="A202" s="462"/>
      <c r="B202" s="462"/>
      <c r="C202" s="46"/>
      <c r="D202" s="46"/>
      <c r="E202" s="46"/>
      <c r="F202" s="517"/>
      <c r="G202" s="517"/>
      <c r="H202" s="517"/>
      <c r="I202" s="517"/>
      <c r="J202" s="46"/>
      <c r="K202" s="46"/>
      <c r="L202" s="46"/>
      <c r="M202" s="46"/>
      <c r="N202" s="46"/>
      <c r="O202" s="46"/>
      <c r="P202" s="46"/>
    </row>
    <row r="203" spans="1:16" ht="15.75" x14ac:dyDescent="0.25">
      <c r="A203" s="462"/>
      <c r="B203" s="462"/>
      <c r="C203" s="46"/>
      <c r="D203" s="46"/>
      <c r="E203" s="46"/>
      <c r="F203" s="517"/>
      <c r="G203" s="517"/>
      <c r="H203" s="517"/>
      <c r="I203" s="517"/>
      <c r="J203" s="46"/>
      <c r="K203" s="46"/>
      <c r="L203" s="46"/>
      <c r="M203" s="46"/>
      <c r="N203" s="46"/>
      <c r="O203" s="46"/>
      <c r="P203" s="46"/>
    </row>
    <row r="204" spans="1:16" ht="15.75" x14ac:dyDescent="0.25">
      <c r="A204" s="462"/>
      <c r="B204" s="462"/>
      <c r="C204" s="46"/>
      <c r="D204" s="46"/>
      <c r="E204" s="46"/>
      <c r="F204" s="517"/>
      <c r="G204" s="517"/>
      <c r="H204" s="517"/>
      <c r="I204" s="517"/>
      <c r="J204" s="46"/>
      <c r="K204" s="46"/>
      <c r="L204" s="46"/>
      <c r="M204" s="46"/>
      <c r="N204" s="46"/>
      <c r="O204" s="46"/>
      <c r="P204" s="46"/>
    </row>
    <row r="205" spans="1:16" ht="15.75" x14ac:dyDescent="0.25">
      <c r="A205" s="462"/>
      <c r="B205" s="462"/>
      <c r="C205" s="46"/>
      <c r="D205" s="46"/>
      <c r="E205" s="46"/>
      <c r="F205" s="517"/>
      <c r="G205" s="517"/>
      <c r="H205" s="517"/>
      <c r="I205" s="517"/>
      <c r="J205" s="46"/>
      <c r="K205" s="46"/>
      <c r="L205" s="46"/>
      <c r="M205" s="46"/>
      <c r="N205" s="46"/>
      <c r="O205" s="46"/>
      <c r="P205" s="46"/>
    </row>
    <row r="206" spans="1:16" ht="15.75" x14ac:dyDescent="0.25">
      <c r="A206" s="462"/>
      <c r="B206" s="462"/>
      <c r="C206" s="46"/>
      <c r="D206" s="46"/>
      <c r="E206" s="46"/>
      <c r="F206" s="517"/>
      <c r="G206" s="517"/>
      <c r="H206" s="517"/>
      <c r="I206" s="517"/>
      <c r="J206" s="46"/>
      <c r="K206" s="46"/>
      <c r="L206" s="46"/>
      <c r="M206" s="46"/>
      <c r="N206" s="46"/>
      <c r="O206" s="46"/>
      <c r="P206" s="46"/>
    </row>
    <row r="207" spans="1:16" ht="15.75" x14ac:dyDescent="0.25">
      <c r="A207" s="462"/>
      <c r="B207" s="462"/>
      <c r="C207" s="46"/>
      <c r="D207" s="46"/>
      <c r="E207" s="46"/>
      <c r="F207" s="517"/>
      <c r="G207" s="517"/>
      <c r="H207" s="517"/>
      <c r="I207" s="517"/>
      <c r="J207" s="46"/>
      <c r="K207" s="46"/>
      <c r="L207" s="46"/>
      <c r="M207" s="46"/>
      <c r="N207" s="46"/>
      <c r="O207" s="46"/>
      <c r="P207" s="46"/>
    </row>
    <row r="208" spans="1:16" ht="15.75" x14ac:dyDescent="0.25">
      <c r="A208" s="462"/>
      <c r="B208" s="462"/>
      <c r="C208" s="46"/>
      <c r="D208" s="46"/>
      <c r="E208" s="46"/>
      <c r="F208" s="517"/>
      <c r="G208" s="517"/>
      <c r="H208" s="517"/>
      <c r="I208" s="517"/>
      <c r="J208" s="46"/>
      <c r="K208" s="46"/>
      <c r="L208" s="46"/>
      <c r="M208" s="46"/>
      <c r="N208" s="46"/>
      <c r="O208" s="46"/>
      <c r="P208" s="46"/>
    </row>
    <row r="209" spans="1:16" ht="15.75" x14ac:dyDescent="0.25">
      <c r="A209" s="462"/>
      <c r="B209" s="462"/>
      <c r="C209" s="46"/>
      <c r="D209" s="46"/>
      <c r="E209" s="46"/>
      <c r="F209" s="517"/>
      <c r="G209" s="517"/>
      <c r="H209" s="517"/>
      <c r="I209" s="517"/>
      <c r="J209" s="46"/>
      <c r="K209" s="46"/>
      <c r="L209" s="46"/>
      <c r="M209" s="46"/>
      <c r="N209" s="46"/>
      <c r="O209" s="46"/>
      <c r="P209" s="46"/>
    </row>
    <row r="210" spans="1:16" ht="15.75" x14ac:dyDescent="0.25">
      <c r="A210" s="462"/>
      <c r="B210" s="462"/>
      <c r="C210" s="46"/>
      <c r="D210" s="46"/>
      <c r="E210" s="46"/>
      <c r="F210" s="517"/>
      <c r="G210" s="517"/>
      <c r="H210" s="517"/>
      <c r="I210" s="517"/>
      <c r="J210" s="46"/>
      <c r="K210" s="46"/>
      <c r="L210" s="46"/>
      <c r="M210" s="46"/>
      <c r="N210" s="46"/>
      <c r="O210" s="46"/>
      <c r="P210" s="46"/>
    </row>
    <row r="211" spans="1:16" ht="15.75" x14ac:dyDescent="0.25">
      <c r="A211" s="462"/>
      <c r="B211" s="462"/>
      <c r="C211" s="46"/>
      <c r="D211" s="46"/>
      <c r="E211" s="46"/>
      <c r="F211" s="517"/>
      <c r="G211" s="517"/>
      <c r="H211" s="517"/>
      <c r="I211" s="517"/>
      <c r="J211" s="46"/>
      <c r="K211" s="46"/>
      <c r="L211" s="46"/>
      <c r="M211" s="46"/>
      <c r="N211" s="46"/>
      <c r="O211" s="46"/>
      <c r="P211" s="46"/>
    </row>
    <row r="212" spans="1:16" ht="15.75" x14ac:dyDescent="0.25">
      <c r="A212" s="462"/>
      <c r="B212" s="462"/>
      <c r="C212" s="46"/>
      <c r="D212" s="46"/>
      <c r="E212" s="46"/>
      <c r="F212" s="517"/>
      <c r="G212" s="517"/>
      <c r="H212" s="517"/>
      <c r="I212" s="517"/>
      <c r="J212" s="46"/>
      <c r="K212" s="46"/>
      <c r="L212" s="46"/>
      <c r="M212" s="46"/>
      <c r="N212" s="46"/>
      <c r="O212" s="46"/>
      <c r="P212" s="46"/>
    </row>
    <row r="213" spans="1:16" ht="15.75" x14ac:dyDescent="0.25">
      <c r="A213" s="462"/>
      <c r="B213" s="462"/>
      <c r="C213" s="46"/>
      <c r="D213" s="46"/>
      <c r="E213" s="46"/>
      <c r="F213" s="517"/>
      <c r="G213" s="517"/>
      <c r="H213" s="517"/>
      <c r="I213" s="517"/>
      <c r="J213" s="46"/>
      <c r="K213" s="46"/>
      <c r="L213" s="46"/>
      <c r="M213" s="46"/>
      <c r="N213" s="46"/>
      <c r="O213" s="46"/>
      <c r="P213" s="46"/>
    </row>
    <row r="214" spans="1:16" ht="15.75" x14ac:dyDescent="0.25">
      <c r="A214" s="462"/>
      <c r="B214" s="462"/>
      <c r="C214" s="46"/>
      <c r="D214" s="46"/>
      <c r="E214" s="46"/>
      <c r="F214" s="517"/>
      <c r="G214" s="517"/>
      <c r="H214" s="517"/>
      <c r="I214" s="517"/>
      <c r="J214" s="46"/>
      <c r="K214" s="46"/>
      <c r="L214" s="46"/>
      <c r="M214" s="46"/>
      <c r="N214" s="46"/>
      <c r="O214" s="46"/>
      <c r="P214" s="46"/>
    </row>
  </sheetData>
  <mergeCells count="21">
    <mergeCell ref="L6:L7"/>
    <mergeCell ref="M6:M7"/>
    <mergeCell ref="N6:N7"/>
    <mergeCell ref="O6:O7"/>
    <mergeCell ref="P6:P7"/>
    <mergeCell ref="K6:K7"/>
    <mergeCell ref="O1:P1"/>
    <mergeCell ref="A3:P3"/>
    <mergeCell ref="A5:A7"/>
    <mergeCell ref="B5:B7"/>
    <mergeCell ref="C5:C7"/>
    <mergeCell ref="D5:F5"/>
    <mergeCell ref="G5:N5"/>
    <mergeCell ref="O5:P5"/>
    <mergeCell ref="D6:D7"/>
    <mergeCell ref="E6:E7"/>
    <mergeCell ref="F6:F7"/>
    <mergeCell ref="G6:G7"/>
    <mergeCell ref="H6:H7"/>
    <mergeCell ref="I6:I7"/>
    <mergeCell ref="J6:J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5"/>
  <sheetViews>
    <sheetView topLeftCell="A7" zoomScale="85" zoomScaleNormal="85" workbookViewId="0">
      <selection activeCell="R28" sqref="R28"/>
    </sheetView>
  </sheetViews>
  <sheetFormatPr defaultRowHeight="15" x14ac:dyDescent="0.25"/>
  <cols>
    <col min="1" max="1" width="6.140625" customWidth="1"/>
    <col min="2" max="2" width="6" customWidth="1"/>
    <col min="3" max="3" width="56.5703125" bestFit="1" customWidth="1"/>
    <col min="4" max="6" width="16.85546875" customWidth="1"/>
    <col min="7" max="9" width="15.7109375" customWidth="1"/>
    <col min="10" max="10" width="12.140625" customWidth="1"/>
    <col min="11" max="12" width="15.7109375" customWidth="1"/>
    <col min="13" max="13" width="17.85546875" customWidth="1"/>
    <col min="14" max="16" width="15.7109375" customWidth="1"/>
    <col min="17" max="17" width="18" customWidth="1"/>
    <col min="18" max="18" width="17.5703125" customWidth="1"/>
    <col min="19" max="19" width="10.7109375" customWidth="1"/>
    <col min="20" max="20" width="14" customWidth="1"/>
    <col min="21" max="21" width="4.42578125" customWidth="1"/>
    <col min="22" max="22" width="15.5703125" customWidth="1"/>
  </cols>
  <sheetData>
    <row r="1" spans="1:22" ht="18.75" x14ac:dyDescent="0.3">
      <c r="A1" s="961" t="s">
        <v>0</v>
      </c>
      <c r="B1" s="961"/>
      <c r="C1" s="961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962" t="s">
        <v>185</v>
      </c>
      <c r="S1" s="962"/>
      <c r="T1" s="962"/>
      <c r="U1" s="73"/>
      <c r="V1" s="73"/>
    </row>
    <row r="2" spans="1:22" ht="18.75" x14ac:dyDescent="0.3">
      <c r="A2" s="74"/>
      <c r="B2" s="74"/>
      <c r="C2" s="74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5"/>
      <c r="U2" s="73"/>
      <c r="V2" s="73"/>
    </row>
    <row r="3" spans="1:22" ht="18.75" x14ac:dyDescent="0.3">
      <c r="A3" s="76"/>
      <c r="B3" s="76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R3" s="73"/>
      <c r="S3" s="73"/>
      <c r="T3" s="73"/>
      <c r="U3" s="73"/>
      <c r="V3" s="73"/>
    </row>
    <row r="4" spans="1:22" ht="18.75" x14ac:dyDescent="0.3">
      <c r="A4" s="963" t="s">
        <v>207</v>
      </c>
      <c r="B4" s="963"/>
      <c r="C4" s="963"/>
      <c r="D4" s="963"/>
      <c r="E4" s="963"/>
      <c r="F4" s="963"/>
      <c r="G4" s="963"/>
      <c r="H4" s="963"/>
      <c r="I4" s="963"/>
      <c r="J4" s="963"/>
      <c r="K4" s="963"/>
      <c r="L4" s="963"/>
      <c r="M4" s="963"/>
      <c r="N4" s="963"/>
      <c r="O4" s="963"/>
      <c r="P4" s="963"/>
      <c r="Q4" s="963"/>
      <c r="R4" s="963"/>
      <c r="S4" s="963"/>
      <c r="T4" s="963"/>
      <c r="U4" s="73"/>
      <c r="V4" s="73"/>
    </row>
    <row r="5" spans="1:22" ht="18.75" x14ac:dyDescent="0.3">
      <c r="A5" s="76"/>
      <c r="B5" s="76"/>
      <c r="D5" s="77"/>
      <c r="E5" s="78"/>
      <c r="G5" s="78"/>
      <c r="H5" s="79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3"/>
      <c r="V5" s="73"/>
    </row>
    <row r="6" spans="1:22" ht="19.5" thickBot="1" x14ac:dyDescent="0.35">
      <c r="A6" s="76"/>
      <c r="B6" s="76"/>
      <c r="C6" s="80"/>
      <c r="D6" s="81"/>
      <c r="E6" s="81"/>
      <c r="F6" s="81"/>
      <c r="G6" s="81"/>
      <c r="H6" s="89"/>
      <c r="I6" s="81"/>
      <c r="J6" s="81"/>
      <c r="K6" s="81"/>
      <c r="N6" s="81"/>
      <c r="O6" s="81"/>
      <c r="P6" s="81"/>
      <c r="Q6" s="964" t="s">
        <v>2</v>
      </c>
      <c r="R6" s="964"/>
      <c r="U6" s="81"/>
      <c r="V6" s="73"/>
    </row>
    <row r="7" spans="1:22" ht="33" customHeight="1" thickBot="1" x14ac:dyDescent="0.35">
      <c r="A7" s="965" t="s">
        <v>133</v>
      </c>
      <c r="B7" s="967" t="s">
        <v>186</v>
      </c>
      <c r="C7" s="967" t="s">
        <v>187</v>
      </c>
      <c r="D7" s="970" t="s">
        <v>188</v>
      </c>
      <c r="E7" s="970"/>
      <c r="F7" s="971"/>
      <c r="G7" s="970" t="s">
        <v>208</v>
      </c>
      <c r="H7" s="970"/>
      <c r="I7" s="970"/>
      <c r="J7" s="970"/>
      <c r="K7" s="970"/>
      <c r="L7" s="970"/>
      <c r="M7" s="970"/>
      <c r="N7" s="971"/>
      <c r="O7" s="971"/>
      <c r="P7" s="971"/>
      <c r="Q7" s="971"/>
      <c r="R7" s="971"/>
      <c r="S7" s="970" t="s">
        <v>136</v>
      </c>
      <c r="T7" s="971"/>
      <c r="U7" s="88"/>
      <c r="V7" s="81"/>
    </row>
    <row r="8" spans="1:22" ht="53.25" customHeight="1" thickBot="1" x14ac:dyDescent="0.35">
      <c r="A8" s="966"/>
      <c r="B8" s="968"/>
      <c r="C8" s="969"/>
      <c r="D8" s="91" t="s">
        <v>106</v>
      </c>
      <c r="E8" s="91" t="s">
        <v>107</v>
      </c>
      <c r="F8" s="91" t="s">
        <v>182</v>
      </c>
      <c r="G8" s="91" t="s">
        <v>137</v>
      </c>
      <c r="H8" s="91" t="s">
        <v>138</v>
      </c>
      <c r="I8" s="91" t="s">
        <v>139</v>
      </c>
      <c r="J8" s="91" t="s">
        <v>189</v>
      </c>
      <c r="K8" s="91" t="s">
        <v>190</v>
      </c>
      <c r="L8" s="91" t="s">
        <v>171</v>
      </c>
      <c r="M8" s="91" t="s">
        <v>191</v>
      </c>
      <c r="N8" s="91" t="s">
        <v>192</v>
      </c>
      <c r="O8" s="91" t="s">
        <v>193</v>
      </c>
      <c r="P8" s="91" t="s">
        <v>194</v>
      </c>
      <c r="Q8" s="91" t="s">
        <v>195</v>
      </c>
      <c r="R8" s="91" t="s">
        <v>196</v>
      </c>
      <c r="S8" s="91" t="s">
        <v>184</v>
      </c>
      <c r="T8" s="91" t="s">
        <v>197</v>
      </c>
      <c r="U8" s="81"/>
      <c r="V8" s="73"/>
    </row>
    <row r="9" spans="1:22" ht="33" customHeight="1" x14ac:dyDescent="0.3">
      <c r="A9" s="93" t="s">
        <v>198</v>
      </c>
      <c r="B9" s="94"/>
      <c r="C9" s="105" t="s">
        <v>199</v>
      </c>
      <c r="D9" s="121"/>
      <c r="E9" s="121"/>
      <c r="F9" s="151"/>
      <c r="G9" s="139"/>
      <c r="H9" s="122"/>
      <c r="I9" s="122"/>
      <c r="J9" s="123"/>
      <c r="K9" s="122"/>
      <c r="L9" s="122"/>
      <c r="M9" s="122"/>
      <c r="N9" s="122"/>
      <c r="O9" s="122"/>
      <c r="P9" s="122"/>
      <c r="Q9" s="122"/>
      <c r="R9" s="122"/>
      <c r="S9" s="90"/>
      <c r="T9" s="92"/>
      <c r="U9" s="81"/>
      <c r="V9" s="73"/>
    </row>
    <row r="10" spans="1:22" ht="33" customHeight="1" x14ac:dyDescent="0.3">
      <c r="A10" s="95"/>
      <c r="B10" s="96" t="s">
        <v>198</v>
      </c>
      <c r="C10" s="106" t="s">
        <v>200</v>
      </c>
      <c r="D10" s="114">
        <v>290902551</v>
      </c>
      <c r="E10" s="114">
        <v>333564664</v>
      </c>
      <c r="F10" s="152">
        <f>SUM(G10:L10)</f>
        <v>341916853</v>
      </c>
      <c r="G10" s="140">
        <v>242580788</v>
      </c>
      <c r="H10" s="116">
        <v>50450355</v>
      </c>
      <c r="I10" s="116">
        <v>48885710</v>
      </c>
      <c r="J10" s="115"/>
      <c r="K10" s="116"/>
      <c r="L10" s="115"/>
      <c r="M10" s="115">
        <v>2648537</v>
      </c>
      <c r="N10" s="116">
        <v>381000</v>
      </c>
      <c r="O10" s="115"/>
      <c r="P10" s="115">
        <v>282551884</v>
      </c>
      <c r="Q10" s="115">
        <f>R10-P10</f>
        <v>56335432</v>
      </c>
      <c r="R10" s="115">
        <f>G10+H10+I10+J10+K10+L10-M10-N10-O10</f>
        <v>338887316</v>
      </c>
      <c r="S10" s="158"/>
      <c r="T10" s="159"/>
      <c r="U10" s="81"/>
      <c r="V10" s="73"/>
    </row>
    <row r="11" spans="1:22" ht="33" customHeight="1" thickBot="1" x14ac:dyDescent="0.35">
      <c r="A11" s="97"/>
      <c r="B11" s="98"/>
      <c r="C11" s="107" t="s">
        <v>201</v>
      </c>
      <c r="D11" s="124">
        <v>3311000</v>
      </c>
      <c r="E11" s="124">
        <v>1089294</v>
      </c>
      <c r="F11" s="153">
        <f>SUM(G11:L11)</f>
        <v>1790998</v>
      </c>
      <c r="G11" s="141"/>
      <c r="H11" s="118"/>
      <c r="I11" s="118">
        <v>1790998</v>
      </c>
      <c r="J11" s="118"/>
      <c r="K11" s="118"/>
      <c r="L11" s="118"/>
      <c r="M11" s="118"/>
      <c r="N11" s="118"/>
      <c r="O11" s="118"/>
      <c r="P11" s="118"/>
      <c r="Q11" s="118">
        <v>1790998</v>
      </c>
      <c r="R11" s="115">
        <f>G11+H11+I11+J11+K11+L11-M11-N11-O11</f>
        <v>1790998</v>
      </c>
      <c r="S11" s="117"/>
      <c r="T11" s="160"/>
      <c r="U11" s="81"/>
      <c r="V11" s="73"/>
    </row>
    <row r="12" spans="1:22" ht="33" customHeight="1" thickBot="1" x14ac:dyDescent="0.35">
      <c r="A12" s="99"/>
      <c r="B12" s="100"/>
      <c r="C12" s="108" t="s">
        <v>202</v>
      </c>
      <c r="D12" s="125">
        <f>SUM(D10:D11)</f>
        <v>294213551</v>
      </c>
      <c r="E12" s="125">
        <f>SUM(E10:E11)</f>
        <v>334653958</v>
      </c>
      <c r="F12" s="154">
        <f>SUM(G12:L12)</f>
        <v>343707851</v>
      </c>
      <c r="G12" s="142">
        <f>SUM(G10:G11)</f>
        <v>242580788</v>
      </c>
      <c r="H12" s="126">
        <f t="shared" ref="H12:R12" si="0">SUM(H10:H11)</f>
        <v>50450355</v>
      </c>
      <c r="I12" s="126">
        <f t="shared" si="0"/>
        <v>50676708</v>
      </c>
      <c r="J12" s="126">
        <f t="shared" si="0"/>
        <v>0</v>
      </c>
      <c r="K12" s="126">
        <f t="shared" si="0"/>
        <v>0</v>
      </c>
      <c r="L12" s="126">
        <f t="shared" si="0"/>
        <v>0</v>
      </c>
      <c r="M12" s="126">
        <f t="shared" si="0"/>
        <v>2648537</v>
      </c>
      <c r="N12" s="126">
        <f t="shared" si="0"/>
        <v>381000</v>
      </c>
      <c r="O12" s="126">
        <f t="shared" si="0"/>
        <v>0</v>
      </c>
      <c r="P12" s="126">
        <f t="shared" si="0"/>
        <v>282551884</v>
      </c>
      <c r="Q12" s="126">
        <f t="shared" si="0"/>
        <v>58126430</v>
      </c>
      <c r="R12" s="126">
        <f t="shared" si="0"/>
        <v>340678314</v>
      </c>
      <c r="S12" s="161">
        <v>77</v>
      </c>
      <c r="T12" s="162">
        <v>12</v>
      </c>
      <c r="U12" s="81"/>
      <c r="V12" s="73"/>
    </row>
    <row r="13" spans="1:22" ht="33" customHeight="1" x14ac:dyDescent="0.3">
      <c r="A13" s="101"/>
      <c r="B13" s="102"/>
      <c r="C13" s="109"/>
      <c r="D13" s="127"/>
      <c r="E13" s="127"/>
      <c r="F13" s="155"/>
      <c r="G13" s="143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63"/>
      <c r="T13" s="164"/>
      <c r="U13" s="81"/>
      <c r="V13" s="73"/>
    </row>
    <row r="14" spans="1:22" ht="33" customHeight="1" x14ac:dyDescent="0.3">
      <c r="A14" s="95"/>
      <c r="B14" s="96" t="s">
        <v>25</v>
      </c>
      <c r="C14" s="110" t="s">
        <v>203</v>
      </c>
      <c r="D14" s="114">
        <v>140746719</v>
      </c>
      <c r="E14" s="114">
        <v>197818417</v>
      </c>
      <c r="F14" s="152">
        <f>SUM(G14:L14)</f>
        <v>196976537</v>
      </c>
      <c r="G14" s="140">
        <v>86264048</v>
      </c>
      <c r="H14" s="116">
        <v>16236489</v>
      </c>
      <c r="I14" s="116">
        <v>94476000</v>
      </c>
      <c r="J14" s="115"/>
      <c r="K14" s="116"/>
      <c r="L14" s="116"/>
      <c r="M14" s="116">
        <v>907671</v>
      </c>
      <c r="N14" s="116">
        <v>20900000</v>
      </c>
      <c r="O14" s="115">
        <v>7556981</v>
      </c>
      <c r="P14" s="115">
        <v>38498600</v>
      </c>
      <c r="Q14" s="115">
        <f>R14-P14</f>
        <v>129113285</v>
      </c>
      <c r="R14" s="115">
        <f>G14+H14+I14+J14+K14+L14-M14-N14-O14</f>
        <v>167611885</v>
      </c>
      <c r="S14" s="165"/>
      <c r="T14" s="166"/>
      <c r="U14" s="81"/>
      <c r="V14" s="73"/>
    </row>
    <row r="15" spans="1:22" ht="33" customHeight="1" thickBot="1" x14ac:dyDescent="0.35">
      <c r="A15" s="97"/>
      <c r="B15" s="98"/>
      <c r="C15" s="107" t="s">
        <v>201</v>
      </c>
      <c r="D15" s="124">
        <v>414000</v>
      </c>
      <c r="E15" s="124"/>
      <c r="F15" s="153">
        <f t="shared" ref="F15" si="1">SUM(G15:L15)</f>
        <v>2928055</v>
      </c>
      <c r="G15" s="141"/>
      <c r="H15" s="129"/>
      <c r="I15" s="129">
        <v>2928055</v>
      </c>
      <c r="J15" s="118"/>
      <c r="K15" s="129"/>
      <c r="L15" s="129"/>
      <c r="M15" s="129"/>
      <c r="N15" s="129"/>
      <c r="O15" s="118"/>
      <c r="P15" s="118"/>
      <c r="Q15" s="118">
        <v>2928055</v>
      </c>
      <c r="R15" s="115">
        <f>G15+H15+I15+J15+K15+L15-M15-N15-O15</f>
        <v>2928055</v>
      </c>
      <c r="S15" s="119"/>
      <c r="T15" s="167"/>
      <c r="U15" s="81"/>
      <c r="V15" s="73"/>
    </row>
    <row r="16" spans="1:22" ht="33" customHeight="1" thickBot="1" x14ac:dyDescent="0.35">
      <c r="A16" s="99"/>
      <c r="B16" s="100"/>
      <c r="C16" s="108" t="s">
        <v>202</v>
      </c>
      <c r="D16" s="125">
        <f>SUM(D14:D15)</f>
        <v>141160719</v>
      </c>
      <c r="E16" s="125">
        <f>SUM(E14:E15)</f>
        <v>197818417</v>
      </c>
      <c r="F16" s="154">
        <f>SUM(G16:L16)</f>
        <v>199904592</v>
      </c>
      <c r="G16" s="144">
        <f t="shared" ref="G16:R16" si="2">SUM(G14:G15)</f>
        <v>86264048</v>
      </c>
      <c r="H16" s="130">
        <f t="shared" si="2"/>
        <v>16236489</v>
      </c>
      <c r="I16" s="130">
        <f t="shared" si="2"/>
        <v>97404055</v>
      </c>
      <c r="J16" s="130">
        <f t="shared" si="2"/>
        <v>0</v>
      </c>
      <c r="K16" s="130">
        <f t="shared" si="2"/>
        <v>0</v>
      </c>
      <c r="L16" s="130">
        <f t="shared" si="2"/>
        <v>0</v>
      </c>
      <c r="M16" s="130">
        <f t="shared" si="2"/>
        <v>907671</v>
      </c>
      <c r="N16" s="130">
        <f t="shared" si="2"/>
        <v>20900000</v>
      </c>
      <c r="O16" s="130">
        <f t="shared" si="2"/>
        <v>7556981</v>
      </c>
      <c r="P16" s="130">
        <f t="shared" si="2"/>
        <v>38498600</v>
      </c>
      <c r="Q16" s="130">
        <f t="shared" si="2"/>
        <v>132041340</v>
      </c>
      <c r="R16" s="130">
        <f t="shared" si="2"/>
        <v>170539940</v>
      </c>
      <c r="S16" s="168">
        <v>34</v>
      </c>
      <c r="T16" s="169">
        <v>8</v>
      </c>
      <c r="U16" s="81"/>
      <c r="V16" s="73"/>
    </row>
    <row r="17" spans="1:22" ht="33" customHeight="1" x14ac:dyDescent="0.3">
      <c r="A17" s="101"/>
      <c r="B17" s="102"/>
      <c r="C17" s="109"/>
      <c r="D17" s="127"/>
      <c r="E17" s="127"/>
      <c r="F17" s="155"/>
      <c r="G17" s="145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70"/>
      <c r="T17" s="171"/>
      <c r="U17" s="81"/>
      <c r="V17" s="73"/>
    </row>
    <row r="18" spans="1:22" ht="33" customHeight="1" x14ac:dyDescent="0.3">
      <c r="A18" s="95"/>
      <c r="B18" s="96" t="s">
        <v>80</v>
      </c>
      <c r="C18" s="106" t="s">
        <v>209</v>
      </c>
      <c r="D18" s="114">
        <v>303776669</v>
      </c>
      <c r="E18" s="114">
        <v>318314504</v>
      </c>
      <c r="F18" s="152">
        <f>SUM(G18:L18)</f>
        <v>344488833</v>
      </c>
      <c r="G18" s="146">
        <v>145461706</v>
      </c>
      <c r="H18" s="132">
        <v>30551138</v>
      </c>
      <c r="I18" s="116">
        <f>153475989+15000000</f>
        <v>168475989</v>
      </c>
      <c r="J18" s="115"/>
      <c r="K18" s="116"/>
      <c r="L18" s="116"/>
      <c r="M18" s="116">
        <v>287783</v>
      </c>
      <c r="N18" s="116">
        <v>55776995</v>
      </c>
      <c r="O18" s="115"/>
      <c r="P18" s="115">
        <v>186247298</v>
      </c>
      <c r="Q18" s="115">
        <f>R18-P18</f>
        <v>102176757</v>
      </c>
      <c r="R18" s="115">
        <f>G18+H18+I18+J18+K18+L18-M18-N18-O18</f>
        <v>288424055</v>
      </c>
      <c r="S18" s="165"/>
      <c r="T18" s="166"/>
      <c r="U18" s="81"/>
      <c r="V18" s="73"/>
    </row>
    <row r="19" spans="1:22" ht="33" customHeight="1" thickBot="1" x14ac:dyDescent="0.35">
      <c r="A19" s="97"/>
      <c r="B19" s="98"/>
      <c r="C19" s="107" t="s">
        <v>201</v>
      </c>
      <c r="D19" s="124">
        <v>24717000</v>
      </c>
      <c r="E19" s="124">
        <v>13962283</v>
      </c>
      <c r="F19" s="153">
        <f>SUM(G19:L19)</f>
        <v>17392407</v>
      </c>
      <c r="G19" s="141"/>
      <c r="H19" s="129"/>
      <c r="I19" s="129">
        <v>17392407</v>
      </c>
      <c r="J19" s="118"/>
      <c r="K19" s="129"/>
      <c r="L19" s="129"/>
      <c r="M19" s="129"/>
      <c r="N19" s="129"/>
      <c r="O19" s="118"/>
      <c r="P19" s="118"/>
      <c r="Q19" s="118">
        <v>17392407</v>
      </c>
      <c r="R19" s="115">
        <f>G19+H19+I19+J19+K19+L19-M19-N19-O19</f>
        <v>17392407</v>
      </c>
      <c r="S19" s="172"/>
      <c r="T19" s="173"/>
      <c r="U19" s="81"/>
      <c r="V19" s="73"/>
    </row>
    <row r="20" spans="1:22" ht="33" customHeight="1" thickBot="1" x14ac:dyDescent="0.35">
      <c r="A20" s="99"/>
      <c r="B20" s="100"/>
      <c r="C20" s="108" t="s">
        <v>202</v>
      </c>
      <c r="D20" s="125">
        <f>SUM(D18:D19)</f>
        <v>328493669</v>
      </c>
      <c r="E20" s="125">
        <f>SUM(E18:E19)</f>
        <v>332276787</v>
      </c>
      <c r="F20" s="154">
        <f>SUM(G20:L20)</f>
        <v>361881240</v>
      </c>
      <c r="G20" s="144">
        <f>SUM(G18:G19)</f>
        <v>145461706</v>
      </c>
      <c r="H20" s="130">
        <f t="shared" ref="H20:Q20" si="3">SUM(H18:H19)</f>
        <v>30551138</v>
      </c>
      <c r="I20" s="130">
        <f t="shared" si="3"/>
        <v>185868396</v>
      </c>
      <c r="J20" s="130">
        <f t="shared" si="3"/>
        <v>0</v>
      </c>
      <c r="K20" s="130">
        <f t="shared" si="3"/>
        <v>0</v>
      </c>
      <c r="L20" s="130">
        <f t="shared" si="3"/>
        <v>0</v>
      </c>
      <c r="M20" s="130">
        <f t="shared" si="3"/>
        <v>287783</v>
      </c>
      <c r="N20" s="130">
        <f t="shared" si="3"/>
        <v>55776995</v>
      </c>
      <c r="O20" s="130">
        <f t="shared" si="3"/>
        <v>0</v>
      </c>
      <c r="P20" s="130">
        <f t="shared" si="3"/>
        <v>186247298</v>
      </c>
      <c r="Q20" s="130">
        <f t="shared" si="3"/>
        <v>119569164</v>
      </c>
      <c r="R20" s="130">
        <f>SUM(R18:R19)</f>
        <v>305816462</v>
      </c>
      <c r="S20" s="168">
        <v>64</v>
      </c>
      <c r="T20" s="174">
        <v>16</v>
      </c>
      <c r="U20" s="81"/>
      <c r="V20" s="73"/>
    </row>
    <row r="21" spans="1:22" ht="33" customHeight="1" thickBot="1" x14ac:dyDescent="0.35">
      <c r="A21" s="103"/>
      <c r="B21" s="104"/>
      <c r="C21" s="111"/>
      <c r="D21" s="133"/>
      <c r="E21" s="133"/>
      <c r="F21" s="156"/>
      <c r="G21" s="147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75"/>
      <c r="T21" s="176"/>
      <c r="U21" s="81"/>
      <c r="V21" s="73"/>
    </row>
    <row r="22" spans="1:22" ht="33" customHeight="1" thickBot="1" x14ac:dyDescent="0.35">
      <c r="A22" s="99"/>
      <c r="B22" s="100"/>
      <c r="C22" s="112" t="s">
        <v>204</v>
      </c>
      <c r="D22" s="125">
        <f>D10+D14+D18</f>
        <v>735425939</v>
      </c>
      <c r="E22" s="125">
        <f>E12+E16+E20</f>
        <v>864749162</v>
      </c>
      <c r="F22" s="154">
        <f t="shared" ref="F22:R22" si="4">F10+F14+F18</f>
        <v>883382223</v>
      </c>
      <c r="G22" s="148">
        <f t="shared" si="4"/>
        <v>474306542</v>
      </c>
      <c r="H22" s="125">
        <f t="shared" si="4"/>
        <v>97237982</v>
      </c>
      <c r="I22" s="125">
        <f t="shared" si="4"/>
        <v>311837699</v>
      </c>
      <c r="J22" s="125">
        <f t="shared" si="4"/>
        <v>0</v>
      </c>
      <c r="K22" s="125">
        <f t="shared" si="4"/>
        <v>0</v>
      </c>
      <c r="L22" s="125">
        <f t="shared" si="4"/>
        <v>0</v>
      </c>
      <c r="M22" s="125">
        <f t="shared" si="4"/>
        <v>3843991</v>
      </c>
      <c r="N22" s="125">
        <f t="shared" si="4"/>
        <v>77057995</v>
      </c>
      <c r="O22" s="125">
        <f t="shared" si="4"/>
        <v>7556981</v>
      </c>
      <c r="P22" s="125">
        <f t="shared" si="4"/>
        <v>507297782</v>
      </c>
      <c r="Q22" s="125">
        <f t="shared" si="4"/>
        <v>287625474</v>
      </c>
      <c r="R22" s="125">
        <f t="shared" si="4"/>
        <v>794923256</v>
      </c>
      <c r="S22" s="177">
        <f>S12+S16+S20</f>
        <v>175</v>
      </c>
      <c r="T22" s="178">
        <f>T12+T16+T20</f>
        <v>36</v>
      </c>
      <c r="U22" s="81"/>
      <c r="V22" s="73"/>
    </row>
    <row r="23" spans="1:22" ht="33" customHeight="1" thickBot="1" x14ac:dyDescent="0.35">
      <c r="A23" s="99"/>
      <c r="B23" s="100"/>
      <c r="C23" s="113" t="s">
        <v>201</v>
      </c>
      <c r="D23" s="135">
        <f>D11+D15+D19</f>
        <v>28442000</v>
      </c>
      <c r="E23" s="135"/>
      <c r="F23" s="157">
        <f>F11+F15+F19</f>
        <v>22111460</v>
      </c>
      <c r="G23" s="149"/>
      <c r="H23" s="120"/>
      <c r="I23" s="120">
        <f>I11+I15+I19</f>
        <v>22111460</v>
      </c>
      <c r="J23" s="120"/>
      <c r="K23" s="120"/>
      <c r="L23" s="120"/>
      <c r="M23" s="120"/>
      <c r="N23" s="120"/>
      <c r="O23" s="120"/>
      <c r="P23" s="120"/>
      <c r="Q23" s="120">
        <f>Q11+Q15+Q19</f>
        <v>22111460</v>
      </c>
      <c r="R23" s="120">
        <f>R11+R15+R19</f>
        <v>22111460</v>
      </c>
      <c r="S23" s="179"/>
      <c r="T23" s="180"/>
      <c r="U23" s="81"/>
      <c r="V23" s="73"/>
    </row>
    <row r="24" spans="1:22" ht="33" customHeight="1" thickBot="1" x14ac:dyDescent="0.35">
      <c r="A24" s="99"/>
      <c r="B24" s="100"/>
      <c r="C24" s="108" t="s">
        <v>205</v>
      </c>
      <c r="D24" s="125">
        <f>SUM(D22:D23)</f>
        <v>763867939</v>
      </c>
      <c r="E24" s="125">
        <f>SUM(E22:E23)</f>
        <v>864749162</v>
      </c>
      <c r="F24" s="154">
        <f>SUM(F22:F23)</f>
        <v>905493683</v>
      </c>
      <c r="G24" s="148">
        <f>G22+G23</f>
        <v>474306542</v>
      </c>
      <c r="H24" s="125">
        <f t="shared" ref="H24:R24" si="5">H22+H23</f>
        <v>97237982</v>
      </c>
      <c r="I24" s="125">
        <f t="shared" si="5"/>
        <v>333949159</v>
      </c>
      <c r="J24" s="125">
        <f t="shared" si="5"/>
        <v>0</v>
      </c>
      <c r="K24" s="125">
        <f t="shared" si="5"/>
        <v>0</v>
      </c>
      <c r="L24" s="125">
        <f t="shared" si="5"/>
        <v>0</v>
      </c>
      <c r="M24" s="125">
        <f t="shared" si="5"/>
        <v>3843991</v>
      </c>
      <c r="N24" s="125">
        <f t="shared" si="5"/>
        <v>77057995</v>
      </c>
      <c r="O24" s="125">
        <f t="shared" si="5"/>
        <v>7556981</v>
      </c>
      <c r="P24" s="125">
        <f t="shared" si="5"/>
        <v>507297782</v>
      </c>
      <c r="Q24" s="125">
        <f t="shared" si="5"/>
        <v>309736934</v>
      </c>
      <c r="R24" s="125">
        <f t="shared" si="5"/>
        <v>817034716</v>
      </c>
      <c r="S24" s="177">
        <f>S22</f>
        <v>175</v>
      </c>
      <c r="T24" s="178">
        <f>T22</f>
        <v>36</v>
      </c>
      <c r="U24" s="81"/>
      <c r="V24" s="73"/>
    </row>
    <row r="25" spans="1:22" ht="33" customHeight="1" x14ac:dyDescent="0.3">
      <c r="A25" s="101"/>
      <c r="B25" s="102"/>
      <c r="C25" s="109"/>
      <c r="D25" s="127"/>
      <c r="E25" s="127"/>
      <c r="F25" s="155"/>
      <c r="G25" s="150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81"/>
      <c r="T25" s="182"/>
      <c r="U25" s="81"/>
      <c r="V25" s="73"/>
    </row>
    <row r="26" spans="1:22" ht="33" customHeight="1" x14ac:dyDescent="0.25">
      <c r="A26" s="95" t="s">
        <v>25</v>
      </c>
      <c r="B26" s="96" t="s">
        <v>198</v>
      </c>
      <c r="C26" s="106" t="s">
        <v>56</v>
      </c>
      <c r="D26" s="114">
        <v>217966546</v>
      </c>
      <c r="E26" s="114">
        <v>270738283</v>
      </c>
      <c r="F26" s="152">
        <f>SUM(G26:L26)</f>
        <v>237694131</v>
      </c>
      <c r="G26" s="140">
        <v>162964969</v>
      </c>
      <c r="H26" s="116">
        <v>34084722</v>
      </c>
      <c r="I26" s="116">
        <v>40644440</v>
      </c>
      <c r="J26" s="115"/>
      <c r="K26" s="116"/>
      <c r="L26" s="116"/>
      <c r="M26" s="116"/>
      <c r="N26" s="116"/>
      <c r="O26" s="114"/>
      <c r="P26" s="114">
        <v>144041730</v>
      </c>
      <c r="Q26" s="115">
        <f>R26-P26</f>
        <v>93652401</v>
      </c>
      <c r="R26" s="115">
        <f>G26+H26+I26+J26+K26+L26-M26-N26-O26</f>
        <v>237694131</v>
      </c>
      <c r="S26" s="165"/>
      <c r="T26" s="183"/>
      <c r="U26" s="82"/>
    </row>
    <row r="27" spans="1:22" ht="33" customHeight="1" thickBot="1" x14ac:dyDescent="0.3">
      <c r="A27" s="97"/>
      <c r="B27" s="98"/>
      <c r="C27" s="107" t="s">
        <v>201</v>
      </c>
      <c r="D27" s="124">
        <v>3268000</v>
      </c>
      <c r="E27" s="124">
        <v>2641780</v>
      </c>
      <c r="F27" s="153">
        <f>SUM(G27:L27)</f>
        <v>4355560</v>
      </c>
      <c r="G27" s="141"/>
      <c r="H27" s="129"/>
      <c r="I27" s="129">
        <v>4355560</v>
      </c>
      <c r="J27" s="118"/>
      <c r="K27" s="129"/>
      <c r="L27" s="129"/>
      <c r="M27" s="129"/>
      <c r="N27" s="129"/>
      <c r="O27" s="118"/>
      <c r="P27" s="124"/>
      <c r="Q27" s="118">
        <v>4355560</v>
      </c>
      <c r="R27" s="115">
        <f>G27+H27+I27+J27+K27+L27-M27-N27-O27</f>
        <v>4355560</v>
      </c>
      <c r="S27" s="119"/>
      <c r="T27" s="184"/>
      <c r="U27" s="82"/>
    </row>
    <row r="28" spans="1:22" ht="33" customHeight="1" thickBot="1" x14ac:dyDescent="0.3">
      <c r="A28" s="99"/>
      <c r="B28" s="100"/>
      <c r="C28" s="108" t="s">
        <v>202</v>
      </c>
      <c r="D28" s="125">
        <f>SUM(D26:D27)</f>
        <v>221234546</v>
      </c>
      <c r="E28" s="125">
        <f>SUM(E26:E27)</f>
        <v>273380063</v>
      </c>
      <c r="F28" s="154">
        <f>SUM(G28:L28)</f>
        <v>242049691</v>
      </c>
      <c r="G28" s="144">
        <f>SUM(G26:G27)</f>
        <v>162964969</v>
      </c>
      <c r="H28" s="130">
        <f t="shared" ref="H28:R28" si="6">SUM(H26:H27)</f>
        <v>34084722</v>
      </c>
      <c r="I28" s="130">
        <f t="shared" si="6"/>
        <v>45000000</v>
      </c>
      <c r="J28" s="130">
        <f t="shared" si="6"/>
        <v>0</v>
      </c>
      <c r="K28" s="130">
        <f t="shared" si="6"/>
        <v>0</v>
      </c>
      <c r="L28" s="130">
        <f t="shared" si="6"/>
        <v>0</v>
      </c>
      <c r="M28" s="130">
        <f t="shared" si="6"/>
        <v>0</v>
      </c>
      <c r="N28" s="130">
        <f t="shared" si="6"/>
        <v>0</v>
      </c>
      <c r="O28" s="130">
        <f t="shared" si="6"/>
        <v>0</v>
      </c>
      <c r="P28" s="130">
        <f t="shared" si="6"/>
        <v>144041730</v>
      </c>
      <c r="Q28" s="130">
        <f>SUM(Q26:Q27)</f>
        <v>98007961</v>
      </c>
      <c r="R28" s="130">
        <f t="shared" si="6"/>
        <v>242049691</v>
      </c>
      <c r="S28" s="185">
        <v>46</v>
      </c>
      <c r="T28" s="186"/>
      <c r="U28" s="82"/>
    </row>
    <row r="29" spans="1:22" ht="33" customHeight="1" thickBot="1" x14ac:dyDescent="0.3">
      <c r="A29" s="136"/>
      <c r="B29" s="137"/>
      <c r="C29" s="138" t="s">
        <v>206</v>
      </c>
      <c r="D29" s="125">
        <f>D24+D28</f>
        <v>985102485</v>
      </c>
      <c r="E29" s="125">
        <f>E24+E28</f>
        <v>1138129225</v>
      </c>
      <c r="F29" s="154">
        <f>F24+F28</f>
        <v>1147543374</v>
      </c>
      <c r="G29" s="148">
        <f t="shared" ref="G29:R29" si="7">G24+G28</f>
        <v>637271511</v>
      </c>
      <c r="H29" s="125">
        <f t="shared" si="7"/>
        <v>131322704</v>
      </c>
      <c r="I29" s="125">
        <f t="shared" si="7"/>
        <v>378949159</v>
      </c>
      <c r="J29" s="125">
        <f t="shared" si="7"/>
        <v>0</v>
      </c>
      <c r="K29" s="125">
        <f t="shared" si="7"/>
        <v>0</v>
      </c>
      <c r="L29" s="125">
        <f t="shared" si="7"/>
        <v>0</v>
      </c>
      <c r="M29" s="125">
        <f t="shared" si="7"/>
        <v>3843991</v>
      </c>
      <c r="N29" s="125">
        <f t="shared" si="7"/>
        <v>77057995</v>
      </c>
      <c r="O29" s="125">
        <f t="shared" si="7"/>
        <v>7556981</v>
      </c>
      <c r="P29" s="125">
        <f t="shared" si="7"/>
        <v>651339512</v>
      </c>
      <c r="Q29" s="125">
        <f t="shared" si="7"/>
        <v>407744895</v>
      </c>
      <c r="R29" s="125">
        <f t="shared" si="7"/>
        <v>1059084407</v>
      </c>
      <c r="S29" s="187">
        <f>S24+S28</f>
        <v>221</v>
      </c>
      <c r="T29" s="188">
        <f>T24+T28</f>
        <v>36</v>
      </c>
      <c r="U29" s="82"/>
    </row>
    <row r="30" spans="1:22" ht="16.5" x14ac:dyDescent="0.25">
      <c r="S30" s="84"/>
      <c r="T30" s="84"/>
      <c r="U30" s="82"/>
    </row>
    <row r="31" spans="1:22" ht="16.5" x14ac:dyDescent="0.25">
      <c r="S31" s="84"/>
      <c r="T31" s="84"/>
      <c r="U31" s="85"/>
    </row>
    <row r="32" spans="1:22" ht="16.5" x14ac:dyDescent="0.25">
      <c r="O32" s="86"/>
      <c r="S32" s="84"/>
      <c r="T32" s="84"/>
      <c r="U32" s="83"/>
    </row>
    <row r="33" spans="19:21" ht="16.5" x14ac:dyDescent="0.25">
      <c r="S33" s="84"/>
      <c r="T33" s="84"/>
      <c r="U33" s="87"/>
    </row>
    <row r="34" spans="19:21" x14ac:dyDescent="0.25">
      <c r="S34" s="84"/>
      <c r="T34" s="84"/>
      <c r="U34" s="84"/>
    </row>
    <row r="35" spans="19:21" x14ac:dyDescent="0.25">
      <c r="S35" s="84"/>
      <c r="T35" s="84"/>
      <c r="U35" s="84"/>
    </row>
  </sheetData>
  <mergeCells count="10">
    <mergeCell ref="A1:C1"/>
    <mergeCell ref="R1:T1"/>
    <mergeCell ref="A4:T4"/>
    <mergeCell ref="Q6:R6"/>
    <mergeCell ref="A7:A8"/>
    <mergeCell ref="B7:B8"/>
    <mergeCell ref="C7:C8"/>
    <mergeCell ref="D7:F7"/>
    <mergeCell ref="G7:R7"/>
    <mergeCell ref="S7:T7"/>
  </mergeCells>
  <pageMargins left="0.7" right="0.7" top="0.75" bottom="0.75" header="0.3" footer="0.3"/>
  <pageSetup paperSize="9" scale="3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topLeftCell="A19" zoomScale="70" zoomScaleNormal="70" workbookViewId="0">
      <selection activeCell="I32" sqref="I32"/>
    </sheetView>
  </sheetViews>
  <sheetFormatPr defaultRowHeight="23.25" x14ac:dyDescent="0.35"/>
  <cols>
    <col min="1" max="1" width="6.28515625" style="4" customWidth="1"/>
    <col min="2" max="2" width="8.42578125" style="1" customWidth="1"/>
    <col min="3" max="3" width="10.7109375" style="1" customWidth="1"/>
    <col min="4" max="4" width="173.7109375" style="1" customWidth="1"/>
    <col min="5" max="6" width="31.140625" style="1" customWidth="1"/>
  </cols>
  <sheetData>
    <row r="1" spans="1:7" x14ac:dyDescent="0.35">
      <c r="A1" s="976" t="s">
        <v>0</v>
      </c>
      <c r="B1" s="976"/>
      <c r="C1" s="976"/>
      <c r="D1" s="976"/>
      <c r="F1" s="2" t="s">
        <v>210</v>
      </c>
    </row>
    <row r="3" spans="1:7" ht="22.5" x14ac:dyDescent="0.25">
      <c r="A3" s="977" t="s">
        <v>227</v>
      </c>
      <c r="B3" s="977"/>
      <c r="C3" s="977"/>
      <c r="D3" s="977"/>
      <c r="E3" s="977"/>
      <c r="F3" s="977"/>
    </row>
    <row r="4" spans="1:7" x14ac:dyDescent="0.35">
      <c r="B4" s="189"/>
      <c r="C4" s="189"/>
      <c r="D4" s="189"/>
      <c r="E4" s="189"/>
      <c r="F4" s="189"/>
    </row>
    <row r="5" spans="1:7" x14ac:dyDescent="0.35">
      <c r="E5" s="190"/>
      <c r="F5" s="191" t="s">
        <v>2</v>
      </c>
    </row>
    <row r="6" spans="1:7" ht="24" thickBot="1" x14ac:dyDescent="0.4">
      <c r="A6" s="192"/>
      <c r="B6" s="193" t="s">
        <v>3</v>
      </c>
      <c r="C6" s="194" t="s">
        <v>4</v>
      </c>
      <c r="D6" s="194" t="s">
        <v>5</v>
      </c>
      <c r="E6" s="195" t="s">
        <v>6</v>
      </c>
      <c r="F6" s="195" t="s">
        <v>211</v>
      </c>
    </row>
    <row r="7" spans="1:7" thickBot="1" x14ac:dyDescent="0.3">
      <c r="A7" s="978">
        <v>1</v>
      </c>
      <c r="B7" s="979" t="s">
        <v>133</v>
      </c>
      <c r="C7" s="980" t="s">
        <v>134</v>
      </c>
      <c r="D7" s="981" t="s">
        <v>212</v>
      </c>
      <c r="E7" s="974" t="s">
        <v>213</v>
      </c>
      <c r="F7" s="975"/>
    </row>
    <row r="8" spans="1:7" thickBot="1" x14ac:dyDescent="0.3">
      <c r="A8" s="978"/>
      <c r="B8" s="979"/>
      <c r="C8" s="980"/>
      <c r="D8" s="981"/>
      <c r="E8" s="196" t="s">
        <v>182</v>
      </c>
      <c r="F8" s="226" t="s">
        <v>215</v>
      </c>
    </row>
    <row r="9" spans="1:7" ht="24" thickBot="1" x14ac:dyDescent="0.4">
      <c r="A9" s="197">
        <v>2</v>
      </c>
      <c r="B9" s="198">
        <v>4</v>
      </c>
      <c r="C9" s="199"/>
      <c r="D9" s="200" t="s">
        <v>216</v>
      </c>
      <c r="E9" s="201"/>
      <c r="F9" s="227"/>
    </row>
    <row r="10" spans="1:7" ht="24" thickBot="1" x14ac:dyDescent="0.4">
      <c r="A10" s="197">
        <v>3</v>
      </c>
      <c r="B10" s="208"/>
      <c r="C10" s="209"/>
      <c r="D10" s="210" t="s">
        <v>217</v>
      </c>
      <c r="E10" s="211"/>
      <c r="F10" s="229"/>
    </row>
    <row r="11" spans="1:7" x14ac:dyDescent="0.35">
      <c r="A11" s="197">
        <v>4</v>
      </c>
      <c r="B11" s="212">
        <v>5</v>
      </c>
      <c r="C11" s="213"/>
      <c r="D11" s="214" t="s">
        <v>218</v>
      </c>
      <c r="E11" s="215"/>
      <c r="F11" s="202"/>
    </row>
    <row r="12" spans="1:7" ht="46.5" x14ac:dyDescent="0.35">
      <c r="A12" s="197">
        <v>5</v>
      </c>
      <c r="B12" s="216"/>
      <c r="C12" s="204">
        <v>1</v>
      </c>
      <c r="D12" s="311" t="s">
        <v>291</v>
      </c>
      <c r="E12" s="313">
        <v>2844800</v>
      </c>
      <c r="F12" s="314">
        <v>2844800</v>
      </c>
    </row>
    <row r="13" spans="1:7" ht="46.5" x14ac:dyDescent="0.35">
      <c r="A13" s="197">
        <v>6</v>
      </c>
      <c r="B13" s="216"/>
      <c r="C13" s="204">
        <v>2</v>
      </c>
      <c r="D13" s="207" t="s">
        <v>292</v>
      </c>
      <c r="E13" s="313">
        <v>17729200</v>
      </c>
      <c r="F13" s="314"/>
      <c r="G13" s="323"/>
    </row>
    <row r="14" spans="1:7" ht="46.5" x14ac:dyDescent="0.35">
      <c r="A14" s="197">
        <v>7</v>
      </c>
      <c r="B14" s="216"/>
      <c r="C14" s="204">
        <v>3</v>
      </c>
      <c r="D14" s="310" t="s">
        <v>420</v>
      </c>
      <c r="E14" s="315">
        <v>1181100</v>
      </c>
      <c r="F14" s="314"/>
    </row>
    <row r="15" spans="1:7" ht="46.5" x14ac:dyDescent="0.35">
      <c r="A15" s="197">
        <v>8</v>
      </c>
      <c r="B15" s="216"/>
      <c r="C15" s="204">
        <v>4</v>
      </c>
      <c r="D15" s="310" t="s">
        <v>421</v>
      </c>
      <c r="E15" s="315">
        <v>1524000</v>
      </c>
      <c r="F15" s="314">
        <v>1524000</v>
      </c>
    </row>
    <row r="16" spans="1:7" ht="46.5" x14ac:dyDescent="0.35">
      <c r="A16" s="197">
        <v>9</v>
      </c>
      <c r="B16" s="216"/>
      <c r="C16" s="204">
        <v>5</v>
      </c>
      <c r="D16" s="312" t="s">
        <v>419</v>
      </c>
      <c r="E16" s="316">
        <v>2159000</v>
      </c>
      <c r="F16" s="317">
        <v>2159000</v>
      </c>
    </row>
    <row r="17" spans="1:6" ht="32.25" customHeight="1" x14ac:dyDescent="0.35">
      <c r="A17" s="197">
        <v>10</v>
      </c>
      <c r="B17" s="216"/>
      <c r="C17" s="204">
        <v>6</v>
      </c>
      <c r="D17" s="312" t="s">
        <v>296</v>
      </c>
      <c r="E17" s="318">
        <v>43000</v>
      </c>
      <c r="F17" s="314"/>
    </row>
    <row r="18" spans="1:6" ht="32.25" customHeight="1" x14ac:dyDescent="0.35">
      <c r="A18" s="197">
        <v>11</v>
      </c>
      <c r="B18" s="216"/>
      <c r="C18" s="204">
        <v>7</v>
      </c>
      <c r="D18" s="312" t="s">
        <v>293</v>
      </c>
      <c r="E18" s="316">
        <v>57445</v>
      </c>
      <c r="F18" s="314">
        <v>57445</v>
      </c>
    </row>
    <row r="19" spans="1:6" ht="46.5" x14ac:dyDescent="0.35">
      <c r="A19" s="197">
        <v>12</v>
      </c>
      <c r="B19" s="216"/>
      <c r="C19" s="204">
        <v>8</v>
      </c>
      <c r="D19" s="310" t="s">
        <v>294</v>
      </c>
      <c r="E19" s="315">
        <v>237905</v>
      </c>
      <c r="F19" s="314">
        <v>237905</v>
      </c>
    </row>
    <row r="20" spans="1:6" ht="32.25" customHeight="1" x14ac:dyDescent="0.35">
      <c r="A20" s="197">
        <v>13</v>
      </c>
      <c r="B20" s="216"/>
      <c r="C20" s="204">
        <v>9</v>
      </c>
      <c r="D20" s="310" t="s">
        <v>295</v>
      </c>
      <c r="E20" s="315">
        <v>1435100</v>
      </c>
      <c r="F20" s="314">
        <v>1435100</v>
      </c>
    </row>
    <row r="21" spans="1:6" ht="32.25" customHeight="1" x14ac:dyDescent="0.35">
      <c r="A21" s="197">
        <v>14</v>
      </c>
      <c r="B21" s="216"/>
      <c r="C21" s="204"/>
      <c r="D21" s="321" t="s">
        <v>306</v>
      </c>
      <c r="E21" s="322">
        <f>SUM(E12:E20)</f>
        <v>27211550</v>
      </c>
      <c r="F21" s="322">
        <f>SUM(F12:F20)</f>
        <v>8258250</v>
      </c>
    </row>
    <row r="22" spans="1:6" ht="32.25" customHeight="1" x14ac:dyDescent="0.35">
      <c r="A22" s="197">
        <v>15</v>
      </c>
      <c r="B22" s="216"/>
      <c r="C22" s="204">
        <v>10</v>
      </c>
      <c r="D22" s="207" t="s">
        <v>307</v>
      </c>
      <c r="E22" s="313">
        <v>10000000</v>
      </c>
      <c r="F22" s="314">
        <v>10000000</v>
      </c>
    </row>
    <row r="23" spans="1:6" ht="32.25" customHeight="1" x14ac:dyDescent="0.35">
      <c r="A23" s="197">
        <v>16</v>
      </c>
      <c r="B23" s="216"/>
      <c r="C23" s="204">
        <v>11</v>
      </c>
      <c r="D23" s="207" t="s">
        <v>228</v>
      </c>
      <c r="E23" s="313">
        <v>5397829</v>
      </c>
      <c r="F23" s="314">
        <v>5397829</v>
      </c>
    </row>
    <row r="24" spans="1:6" ht="32.25" customHeight="1" x14ac:dyDescent="0.35">
      <c r="A24" s="871"/>
      <c r="B24" s="872"/>
      <c r="C24" s="204">
        <v>12</v>
      </c>
      <c r="D24" s="873" t="s">
        <v>530</v>
      </c>
      <c r="E24" s="874">
        <v>2500000</v>
      </c>
      <c r="F24" s="875">
        <v>2500000</v>
      </c>
    </row>
    <row r="25" spans="1:6" ht="32.25" customHeight="1" x14ac:dyDescent="0.35">
      <c r="A25" s="197">
        <v>17</v>
      </c>
      <c r="B25" s="216"/>
      <c r="C25" s="204">
        <v>13</v>
      </c>
      <c r="D25" s="207" t="s">
        <v>163</v>
      </c>
      <c r="E25" s="313">
        <v>900000</v>
      </c>
      <c r="F25" s="314">
        <v>900000</v>
      </c>
    </row>
    <row r="26" spans="1:6" ht="32.25" customHeight="1" x14ac:dyDescent="0.35">
      <c r="A26" s="197">
        <v>18</v>
      </c>
      <c r="B26" s="216"/>
      <c r="C26" s="204">
        <v>14</v>
      </c>
      <c r="D26" s="207" t="s">
        <v>417</v>
      </c>
      <c r="E26" s="313">
        <v>282270800</v>
      </c>
      <c r="F26" s="314"/>
    </row>
    <row r="27" spans="1:6" ht="32.25" customHeight="1" x14ac:dyDescent="0.35">
      <c r="A27" s="197">
        <v>19</v>
      </c>
      <c r="B27" s="216"/>
      <c r="C27" s="204">
        <v>15</v>
      </c>
      <c r="D27" s="319" t="s">
        <v>297</v>
      </c>
      <c r="E27" s="313">
        <v>2823060</v>
      </c>
      <c r="F27" s="314"/>
    </row>
    <row r="28" spans="1:6" ht="32.25" customHeight="1" x14ac:dyDescent="0.35">
      <c r="A28" s="197">
        <v>20</v>
      </c>
      <c r="B28" s="216"/>
      <c r="C28" s="204">
        <v>16</v>
      </c>
      <c r="D28" s="319" t="s">
        <v>298</v>
      </c>
      <c r="E28" s="313">
        <v>4952000</v>
      </c>
      <c r="F28" s="317"/>
    </row>
    <row r="29" spans="1:6" ht="32.25" customHeight="1" x14ac:dyDescent="0.35">
      <c r="A29" s="197">
        <v>21</v>
      </c>
      <c r="B29" s="216"/>
      <c r="C29" s="204">
        <v>17</v>
      </c>
      <c r="D29" s="319" t="s">
        <v>299</v>
      </c>
      <c r="E29" s="313">
        <v>670252000</v>
      </c>
      <c r="F29" s="314"/>
    </row>
    <row r="30" spans="1:6" ht="32.25" customHeight="1" x14ac:dyDescent="0.35">
      <c r="A30" s="197">
        <v>22</v>
      </c>
      <c r="B30" s="216"/>
      <c r="C30" s="204">
        <v>18</v>
      </c>
      <c r="D30" s="319" t="s">
        <v>300</v>
      </c>
      <c r="E30" s="313">
        <f>600000000-1181100</f>
        <v>598818900</v>
      </c>
      <c r="F30" s="314">
        <v>4448874</v>
      </c>
    </row>
    <row r="31" spans="1:6" ht="32.25" customHeight="1" x14ac:dyDescent="0.35">
      <c r="A31" s="197">
        <v>23</v>
      </c>
      <c r="B31" s="216"/>
      <c r="C31" s="204">
        <v>19</v>
      </c>
      <c r="D31" s="319" t="s">
        <v>301</v>
      </c>
      <c r="E31" s="313">
        <v>70000000</v>
      </c>
      <c r="F31" s="314">
        <v>758614</v>
      </c>
    </row>
    <row r="32" spans="1:6" ht="32.25" customHeight="1" x14ac:dyDescent="0.35">
      <c r="A32" s="197">
        <v>24</v>
      </c>
      <c r="B32" s="216"/>
      <c r="C32" s="204">
        <v>20</v>
      </c>
      <c r="D32" s="319" t="s">
        <v>302</v>
      </c>
      <c r="E32" s="313">
        <v>339515000</v>
      </c>
      <c r="F32" s="314"/>
    </row>
    <row r="33" spans="1:6" ht="32.25" customHeight="1" x14ac:dyDescent="0.35">
      <c r="A33" s="197">
        <v>25</v>
      </c>
      <c r="B33" s="216"/>
      <c r="C33" s="204">
        <v>21</v>
      </c>
      <c r="D33" s="319" t="s">
        <v>303</v>
      </c>
      <c r="E33" s="313">
        <v>144000000</v>
      </c>
      <c r="F33" s="314"/>
    </row>
    <row r="34" spans="1:6" ht="69.75" x14ac:dyDescent="0.35">
      <c r="A34" s="197">
        <v>26</v>
      </c>
      <c r="B34" s="216"/>
      <c r="C34" s="204">
        <v>22</v>
      </c>
      <c r="D34" s="320" t="s">
        <v>304</v>
      </c>
      <c r="E34" s="313">
        <v>125062500</v>
      </c>
      <c r="F34" s="314">
        <v>150911</v>
      </c>
    </row>
    <row r="35" spans="1:6" ht="46.5" x14ac:dyDescent="0.35">
      <c r="A35" s="197">
        <v>27</v>
      </c>
      <c r="B35" s="216"/>
      <c r="C35" s="204">
        <v>23</v>
      </c>
      <c r="D35" s="320" t="s">
        <v>305</v>
      </c>
      <c r="E35" s="313">
        <v>311891540</v>
      </c>
      <c r="F35" s="314">
        <v>2923288</v>
      </c>
    </row>
    <row r="36" spans="1:6" ht="32.25" customHeight="1" x14ac:dyDescent="0.35">
      <c r="A36" s="197">
        <v>28</v>
      </c>
      <c r="B36" s="216"/>
      <c r="C36" s="204">
        <v>24</v>
      </c>
      <c r="D36" s="207" t="s">
        <v>279</v>
      </c>
      <c r="E36" s="313">
        <v>173205017</v>
      </c>
      <c r="F36" s="317"/>
    </row>
    <row r="37" spans="1:6" ht="32.25" customHeight="1" thickBot="1" x14ac:dyDescent="0.4">
      <c r="A37" s="197">
        <v>29</v>
      </c>
      <c r="B37" s="895"/>
      <c r="C37" s="204">
        <v>25</v>
      </c>
      <c r="D37" s="896" t="s">
        <v>556</v>
      </c>
      <c r="E37" s="897">
        <v>213000000</v>
      </c>
      <c r="F37" s="898">
        <v>145704</v>
      </c>
    </row>
    <row r="38" spans="1:6" ht="32.25" customHeight="1" thickBot="1" x14ac:dyDescent="0.4">
      <c r="A38" s="197">
        <v>30</v>
      </c>
      <c r="B38" s="217"/>
      <c r="C38" s="218"/>
      <c r="D38" s="210" t="s">
        <v>219</v>
      </c>
      <c r="E38" s="211">
        <f>SUM(E21:E37)</f>
        <v>2981800196</v>
      </c>
      <c r="F38" s="229">
        <f>SUM(F21:F37)</f>
        <v>35483470</v>
      </c>
    </row>
    <row r="39" spans="1:6" ht="32.25" customHeight="1" x14ac:dyDescent="0.35">
      <c r="A39" s="197">
        <v>31</v>
      </c>
      <c r="B39" s="212">
        <v>6</v>
      </c>
      <c r="C39" s="219"/>
      <c r="D39" s="214" t="s">
        <v>220</v>
      </c>
      <c r="E39" s="215"/>
      <c r="F39" s="202"/>
    </row>
    <row r="40" spans="1:6" ht="32.25" customHeight="1" thickBot="1" x14ac:dyDescent="0.4">
      <c r="A40" s="197">
        <v>32</v>
      </c>
      <c r="B40" s="216"/>
      <c r="C40" s="192">
        <v>1</v>
      </c>
      <c r="D40" s="205" t="s">
        <v>221</v>
      </c>
      <c r="E40" s="206">
        <v>15000000</v>
      </c>
      <c r="F40" s="228">
        <v>15000000</v>
      </c>
    </row>
    <row r="41" spans="1:6" ht="32.25" customHeight="1" thickBot="1" x14ac:dyDescent="0.4">
      <c r="A41" s="197">
        <v>33</v>
      </c>
      <c r="B41" s="217"/>
      <c r="C41" s="218"/>
      <c r="D41" s="210" t="s">
        <v>222</v>
      </c>
      <c r="E41" s="211">
        <f>SUM(E40:E40)</f>
        <v>15000000</v>
      </c>
      <c r="F41" s="229">
        <f>SUM(F40:F40)</f>
        <v>15000000</v>
      </c>
    </row>
    <row r="42" spans="1:6" ht="32.25" customHeight="1" thickBot="1" x14ac:dyDescent="0.4">
      <c r="A42" s="197">
        <v>34</v>
      </c>
      <c r="B42" s="217">
        <v>7</v>
      </c>
      <c r="C42" s="218"/>
      <c r="D42" s="210" t="s">
        <v>173</v>
      </c>
      <c r="E42" s="211">
        <f>'2.sz.melléklet'!N54</f>
        <v>15000000</v>
      </c>
      <c r="F42" s="229">
        <v>15000000</v>
      </c>
    </row>
    <row r="43" spans="1:6" x14ac:dyDescent="0.35">
      <c r="B43" s="220"/>
      <c r="E43" s="221"/>
      <c r="F43" s="221"/>
    </row>
    <row r="44" spans="1:6" ht="24" thickBot="1" x14ac:dyDescent="0.4">
      <c r="B44" s="220"/>
      <c r="E44" s="221"/>
      <c r="F44" s="221"/>
    </row>
    <row r="45" spans="1:6" x14ac:dyDescent="0.25">
      <c r="A45" s="220"/>
      <c r="B45" s="220"/>
      <c r="C45" s="222"/>
      <c r="D45" s="222"/>
      <c r="E45" s="972" t="s">
        <v>213</v>
      </c>
      <c r="F45" s="973"/>
    </row>
    <row r="46" spans="1:6" ht="24" thickBot="1" x14ac:dyDescent="0.3">
      <c r="A46" s="220"/>
      <c r="B46" s="220"/>
      <c r="C46" s="222"/>
      <c r="D46" s="222"/>
      <c r="E46" s="230" t="s">
        <v>214</v>
      </c>
      <c r="F46" s="226" t="s">
        <v>215</v>
      </c>
    </row>
    <row r="47" spans="1:6" x14ac:dyDescent="0.35">
      <c r="B47" s="220"/>
      <c r="D47" s="223" t="s">
        <v>223</v>
      </c>
      <c r="E47" s="224">
        <f>E10+E38+E41+E42</f>
        <v>3011800196</v>
      </c>
      <c r="F47" s="231">
        <f>F10+F38+F41+F42</f>
        <v>65483470</v>
      </c>
    </row>
    <row r="48" spans="1:6" x14ac:dyDescent="0.35">
      <c r="B48" s="220"/>
      <c r="D48" s="203" t="s">
        <v>224</v>
      </c>
      <c r="E48" s="206"/>
      <c r="F48" s="228"/>
    </row>
    <row r="49" spans="2:6" ht="24" thickBot="1" x14ac:dyDescent="0.4">
      <c r="B49" s="220"/>
      <c r="D49" s="232" t="s">
        <v>225</v>
      </c>
      <c r="E49" s="233"/>
      <c r="F49" s="234"/>
    </row>
    <row r="50" spans="2:6" ht="24" thickBot="1" x14ac:dyDescent="0.4">
      <c r="B50" s="220"/>
      <c r="D50" s="225" t="s">
        <v>226</v>
      </c>
      <c r="E50" s="211">
        <f>SUM(E47:E49)</f>
        <v>3011800196</v>
      </c>
      <c r="F50" s="211">
        <f>SUM(F47:F49)</f>
        <v>65483470</v>
      </c>
    </row>
  </sheetData>
  <mergeCells count="8">
    <mergeCell ref="E45:F45"/>
    <mergeCell ref="E7:F7"/>
    <mergeCell ref="A1:D1"/>
    <mergeCell ref="A3:F3"/>
    <mergeCell ref="A7:A8"/>
    <mergeCell ref="B7:B8"/>
    <mergeCell ref="C7:C8"/>
    <mergeCell ref="D7:D8"/>
  </mergeCells>
  <pageMargins left="0.70866141732283472" right="0.70866141732283472" top="0.74803149606299213" bottom="0.74803149606299213" header="0.31496062992125984" footer="0.31496062992125984"/>
  <pageSetup paperSize="9" scale="3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topLeftCell="A19" workbookViewId="0">
      <selection activeCell="J29" sqref="J29"/>
    </sheetView>
  </sheetViews>
  <sheetFormatPr defaultRowHeight="15" x14ac:dyDescent="0.25"/>
  <cols>
    <col min="1" max="1" width="4.5703125" style="236" customWidth="1"/>
    <col min="2" max="2" width="65.85546875" style="303" customWidth="1"/>
    <col min="3" max="3" width="26.140625" style="304" customWidth="1"/>
    <col min="4" max="4" width="65.85546875" style="303" customWidth="1"/>
    <col min="5" max="5" width="26.140625" style="304" customWidth="1"/>
  </cols>
  <sheetData>
    <row r="1" spans="1:5" x14ac:dyDescent="0.25">
      <c r="A1" s="982" t="s">
        <v>0</v>
      </c>
      <c r="B1" s="982"/>
      <c r="C1" s="235"/>
      <c r="D1" s="235"/>
      <c r="E1" s="305" t="s">
        <v>229</v>
      </c>
    </row>
    <row r="2" spans="1:5" x14ac:dyDescent="0.25">
      <c r="B2" s="237"/>
      <c r="C2" s="238"/>
      <c r="D2" s="983"/>
      <c r="E2" s="983"/>
    </row>
    <row r="3" spans="1:5" ht="15.75" x14ac:dyDescent="0.25">
      <c r="A3" s="984" t="s">
        <v>272</v>
      </c>
      <c r="B3" s="984"/>
      <c r="C3" s="984"/>
      <c r="D3" s="984"/>
      <c r="E3" s="984"/>
    </row>
    <row r="4" spans="1:5" ht="18" x14ac:dyDescent="0.25">
      <c r="B4" s="239"/>
      <c r="C4" s="240"/>
      <c r="D4" s="239"/>
      <c r="E4" s="240"/>
    </row>
    <row r="5" spans="1:5" ht="15.75" x14ac:dyDescent="0.25">
      <c r="B5" s="241"/>
      <c r="C5" s="242"/>
      <c r="D5" s="241"/>
      <c r="E5" s="243" t="s">
        <v>2</v>
      </c>
    </row>
    <row r="6" spans="1:5" ht="15.75" thickBot="1" x14ac:dyDescent="0.3">
      <c r="A6" s="244"/>
      <c r="B6" s="245" t="s">
        <v>3</v>
      </c>
      <c r="C6" s="246" t="s">
        <v>4</v>
      </c>
      <c r="D6" s="245" t="s">
        <v>6</v>
      </c>
      <c r="E6" s="246" t="s">
        <v>211</v>
      </c>
    </row>
    <row r="7" spans="1:5" ht="16.5" thickBot="1" x14ac:dyDescent="0.3">
      <c r="A7" s="985">
        <v>1</v>
      </c>
      <c r="B7" s="986" t="s">
        <v>230</v>
      </c>
      <c r="C7" s="986"/>
      <c r="D7" s="987" t="s">
        <v>231</v>
      </c>
      <c r="E7" s="987"/>
    </row>
    <row r="8" spans="1:5" ht="15.75" customHeight="1" thickBot="1" x14ac:dyDescent="0.3">
      <c r="A8" s="985"/>
      <c r="B8" s="307" t="s">
        <v>232</v>
      </c>
      <c r="C8" s="306" t="s">
        <v>273</v>
      </c>
      <c r="D8" s="307" t="s">
        <v>232</v>
      </c>
      <c r="E8" s="306" t="s">
        <v>273</v>
      </c>
    </row>
    <row r="9" spans="1:5" x14ac:dyDescent="0.25">
      <c r="A9" s="247"/>
      <c r="B9" s="248"/>
      <c r="C9" s="249"/>
      <c r="D9" s="250"/>
      <c r="E9" s="249"/>
    </row>
    <row r="10" spans="1:5" x14ac:dyDescent="0.25">
      <c r="A10" s="252">
        <v>2</v>
      </c>
      <c r="B10" s="253" t="s">
        <v>8</v>
      </c>
      <c r="C10" s="254">
        <f>C11+C12+C14+C15+C16+C17</f>
        <v>1785301255</v>
      </c>
      <c r="D10" s="255" t="s">
        <v>233</v>
      </c>
      <c r="E10" s="256">
        <f>E11+E12+E13+E14+E15</f>
        <v>1902247383</v>
      </c>
    </row>
    <row r="11" spans="1:5" x14ac:dyDescent="0.25">
      <c r="A11" s="257">
        <v>3</v>
      </c>
      <c r="B11" s="258" t="s">
        <v>234</v>
      </c>
      <c r="C11" s="259">
        <f>'1.sz.melléklet'!G21</f>
        <v>904022136</v>
      </c>
      <c r="D11" s="260" t="s">
        <v>235</v>
      </c>
      <c r="E11" s="261">
        <f>'2.sz.melléklet'!G61</f>
        <v>677353039</v>
      </c>
    </row>
    <row r="12" spans="1:5" x14ac:dyDescent="0.25">
      <c r="A12" s="257">
        <v>4</v>
      </c>
      <c r="B12" s="258" t="s">
        <v>236</v>
      </c>
      <c r="C12" s="259">
        <f>'1.sz.melléklet'!G31</f>
        <v>651800000</v>
      </c>
      <c r="D12" s="262" t="s">
        <v>237</v>
      </c>
      <c r="E12" s="259">
        <f>'2.sz.melléklet'!H61</f>
        <v>139185251</v>
      </c>
    </row>
    <row r="13" spans="1:5" x14ac:dyDescent="0.25">
      <c r="A13" s="257">
        <v>5</v>
      </c>
      <c r="B13" s="263" t="s">
        <v>238</v>
      </c>
      <c r="C13" s="259"/>
      <c r="D13" s="260" t="s">
        <v>239</v>
      </c>
      <c r="E13" s="259">
        <f>'2.sz.melléklet'!I61</f>
        <v>743994943</v>
      </c>
    </row>
    <row r="14" spans="1:5" x14ac:dyDescent="0.25">
      <c r="A14" s="257">
        <v>6</v>
      </c>
      <c r="B14" s="258" t="s">
        <v>240</v>
      </c>
      <c r="C14" s="261">
        <f>'1.sz.melléklet'!G33</f>
        <v>107301135</v>
      </c>
      <c r="D14" s="260" t="s">
        <v>241</v>
      </c>
      <c r="E14" s="259">
        <f>'2.sz.melléklet'!L61</f>
        <v>62304000</v>
      </c>
    </row>
    <row r="15" spans="1:5" x14ac:dyDescent="0.25">
      <c r="A15" s="257">
        <v>7</v>
      </c>
      <c r="B15" s="258" t="s">
        <v>242</v>
      </c>
      <c r="C15" s="259"/>
      <c r="D15" s="262" t="s">
        <v>243</v>
      </c>
      <c r="E15" s="259">
        <f>'2.sz.melléklet'!J61</f>
        <v>279410150</v>
      </c>
    </row>
    <row r="16" spans="1:5" x14ac:dyDescent="0.25">
      <c r="A16" s="257">
        <v>8</v>
      </c>
      <c r="B16" s="258" t="s">
        <v>244</v>
      </c>
      <c r="C16" s="259">
        <f>'1.sz.melléklet'!G35</f>
        <v>84614976</v>
      </c>
      <c r="D16" s="260"/>
      <c r="E16" s="259"/>
    </row>
    <row r="17" spans="1:5" ht="15.75" thickBot="1" x14ac:dyDescent="0.3">
      <c r="A17" s="257">
        <v>9</v>
      </c>
      <c r="B17" s="248" t="s">
        <v>245</v>
      </c>
      <c r="C17" s="265">
        <f>'1.sz.melléklet'!G63</f>
        <v>37563008</v>
      </c>
      <c r="D17" s="266"/>
      <c r="E17" s="267"/>
    </row>
    <row r="18" spans="1:5" ht="15.75" thickBot="1" x14ac:dyDescent="0.3">
      <c r="A18" s="257">
        <v>10</v>
      </c>
      <c r="B18" s="268" t="s">
        <v>246</v>
      </c>
      <c r="C18" s="271">
        <f>C10-E10-E28-E29-E30</f>
        <v>-144668824</v>
      </c>
      <c r="D18" s="270"/>
      <c r="E18" s="271"/>
    </row>
    <row r="19" spans="1:5" x14ac:dyDescent="0.25">
      <c r="A19" s="257">
        <v>11</v>
      </c>
      <c r="B19" s="263"/>
      <c r="C19" s="272"/>
      <c r="D19" s="273"/>
      <c r="E19" s="272"/>
    </row>
    <row r="20" spans="1:5" x14ac:dyDescent="0.25">
      <c r="A20" s="257">
        <v>12</v>
      </c>
      <c r="B20" s="253" t="s">
        <v>247</v>
      </c>
      <c r="C20" s="274">
        <f>C21+C22+C23+C24</f>
        <v>2530440255</v>
      </c>
      <c r="D20" s="275" t="s">
        <v>248</v>
      </c>
      <c r="E20" s="276">
        <f>E21+E22+E23</f>
        <v>2996800196</v>
      </c>
    </row>
    <row r="21" spans="1:5" x14ac:dyDescent="0.25">
      <c r="A21" s="257">
        <v>13</v>
      </c>
      <c r="B21" s="258" t="s">
        <v>249</v>
      </c>
      <c r="C21" s="259">
        <f>'1.sz.melléklet'!G77</f>
        <v>300000000</v>
      </c>
      <c r="D21" s="262" t="s">
        <v>250</v>
      </c>
      <c r="E21" s="259">
        <f>'2.b.sz.melléklet'!E38</f>
        <v>2981800196</v>
      </c>
    </row>
    <row r="22" spans="1:5" x14ac:dyDescent="0.25">
      <c r="A22" s="257">
        <v>14</v>
      </c>
      <c r="B22" s="263" t="s">
        <v>251</v>
      </c>
      <c r="C22" s="259">
        <f>'1.sz.melléklet'!G84</f>
        <v>28702000</v>
      </c>
      <c r="D22" s="262" t="s">
        <v>252</v>
      </c>
      <c r="E22" s="259"/>
    </row>
    <row r="23" spans="1:5" x14ac:dyDescent="0.25">
      <c r="A23" s="257">
        <v>15</v>
      </c>
      <c r="B23" s="263" t="s">
        <v>253</v>
      </c>
      <c r="C23" s="265">
        <f>'1.sz.melléklet'!G109</f>
        <v>2201238255</v>
      </c>
      <c r="D23" s="262" t="s">
        <v>254</v>
      </c>
      <c r="E23" s="259">
        <f>'2.b.sz.melléklet'!E41</f>
        <v>15000000</v>
      </c>
    </row>
    <row r="24" spans="1:5" ht="15.75" thickBot="1" x14ac:dyDescent="0.3">
      <c r="A24" s="257">
        <v>16</v>
      </c>
      <c r="B24" s="278" t="s">
        <v>255</v>
      </c>
      <c r="C24" s="265">
        <f>'1.sz.melléklet'!G111</f>
        <v>500000</v>
      </c>
      <c r="D24" s="280"/>
      <c r="E24" s="265"/>
    </row>
    <row r="25" spans="1:5" ht="15.75" thickBot="1" x14ac:dyDescent="0.3">
      <c r="A25" s="257">
        <v>17</v>
      </c>
      <c r="B25" s="281" t="s">
        <v>256</v>
      </c>
      <c r="C25" s="271">
        <f>C20-E20-E31</f>
        <v>-481359941</v>
      </c>
      <c r="D25" s="282"/>
      <c r="E25" s="269"/>
    </row>
    <row r="26" spans="1:5" x14ac:dyDescent="0.25">
      <c r="A26" s="257">
        <v>18</v>
      </c>
      <c r="B26" s="263"/>
      <c r="C26" s="284"/>
      <c r="D26" s="255"/>
      <c r="E26" s="285"/>
    </row>
    <row r="27" spans="1:5" x14ac:dyDescent="0.25">
      <c r="A27" s="257">
        <v>19</v>
      </c>
      <c r="B27" s="263"/>
      <c r="C27" s="265"/>
      <c r="D27" s="275" t="s">
        <v>257</v>
      </c>
      <c r="E27" s="267">
        <f>SUM(E28:E31)</f>
        <v>42722696</v>
      </c>
    </row>
    <row r="28" spans="1:5" x14ac:dyDescent="0.25">
      <c r="A28" s="257">
        <v>20</v>
      </c>
      <c r="B28" s="263"/>
      <c r="C28" s="265"/>
      <c r="D28" s="260" t="s">
        <v>280</v>
      </c>
      <c r="E28" s="265">
        <f>'2.sz.melléklet'!N30</f>
        <v>10000000</v>
      </c>
    </row>
    <row r="29" spans="1:5" x14ac:dyDescent="0.25">
      <c r="A29" s="257">
        <v>21</v>
      </c>
      <c r="B29" s="263"/>
      <c r="C29" s="265"/>
      <c r="D29" s="262" t="s">
        <v>281</v>
      </c>
      <c r="E29" s="265">
        <f>'2.sz.melléklet'!N31</f>
        <v>1000000</v>
      </c>
    </row>
    <row r="30" spans="1:5" x14ac:dyDescent="0.25">
      <c r="A30" s="257">
        <v>22</v>
      </c>
      <c r="B30" s="263"/>
      <c r="C30" s="265"/>
      <c r="D30" s="260" t="s">
        <v>282</v>
      </c>
      <c r="E30" s="265">
        <f>'2.sz.melléklet'!N32</f>
        <v>16722696</v>
      </c>
    </row>
    <row r="31" spans="1:5" x14ac:dyDescent="0.25">
      <c r="A31" s="257">
        <v>23</v>
      </c>
      <c r="B31" s="263"/>
      <c r="C31" s="265"/>
      <c r="D31" s="260" t="s">
        <v>283</v>
      </c>
      <c r="E31" s="265">
        <f>'2.sz.melléklet'!N54</f>
        <v>15000000</v>
      </c>
    </row>
    <row r="32" spans="1:5" ht="15.75" thickBot="1" x14ac:dyDescent="0.3">
      <c r="A32" s="257">
        <v>24</v>
      </c>
      <c r="B32" s="286"/>
      <c r="C32" s="287"/>
      <c r="D32" s="262"/>
      <c r="E32" s="287"/>
    </row>
    <row r="33" spans="1:5" ht="16.5" thickTop="1" thickBot="1" x14ac:dyDescent="0.3">
      <c r="A33" s="257">
        <v>25</v>
      </c>
      <c r="B33" s="288" t="s">
        <v>258</v>
      </c>
      <c r="C33" s="289">
        <f>C10+C20</f>
        <v>4315741510</v>
      </c>
      <c r="D33" s="290" t="s">
        <v>259</v>
      </c>
      <c r="E33" s="289">
        <f>E11+E12+E13+E14+E15+E21+E22+E23+E27</f>
        <v>4941770275</v>
      </c>
    </row>
    <row r="34" spans="1:5" ht="15.75" thickTop="1" x14ac:dyDescent="0.25">
      <c r="A34" s="257">
        <v>26</v>
      </c>
      <c r="B34" s="248"/>
      <c r="C34" s="251"/>
      <c r="D34" s="250"/>
      <c r="E34" s="251"/>
    </row>
    <row r="35" spans="1:5" x14ac:dyDescent="0.25">
      <c r="A35" s="257">
        <v>27</v>
      </c>
      <c r="B35" s="253" t="s">
        <v>260</v>
      </c>
      <c r="C35" s="254">
        <f>C38+C39+C40+C41+C42+C43+C44</f>
        <v>626028765</v>
      </c>
      <c r="D35" s="291" t="s">
        <v>261</v>
      </c>
      <c r="E35" s="256"/>
    </row>
    <row r="36" spans="1:5" x14ac:dyDescent="0.25">
      <c r="A36" s="257">
        <v>28</v>
      </c>
      <c r="B36" s="292" t="s">
        <v>262</v>
      </c>
      <c r="C36" s="293"/>
      <c r="D36" s="294"/>
      <c r="E36" s="264"/>
    </row>
    <row r="37" spans="1:5" x14ac:dyDescent="0.25">
      <c r="A37" s="257">
        <v>29</v>
      </c>
      <c r="B37" s="295" t="s">
        <v>263</v>
      </c>
      <c r="C37" s="277"/>
      <c r="D37" s="296"/>
      <c r="E37" s="264"/>
    </row>
    <row r="38" spans="1:5" x14ac:dyDescent="0.25">
      <c r="A38" s="257">
        <v>30</v>
      </c>
      <c r="B38" s="295" t="s">
        <v>284</v>
      </c>
      <c r="C38" s="277">
        <f>'1.sz.melléklet'!G117</f>
        <v>65565822</v>
      </c>
      <c r="D38" s="296"/>
      <c r="E38" s="264"/>
    </row>
    <row r="39" spans="1:5" x14ac:dyDescent="0.25">
      <c r="A39" s="257">
        <v>31</v>
      </c>
      <c r="B39" s="295" t="s">
        <v>285</v>
      </c>
      <c r="C39" s="277">
        <f>'1.sz.melléklet'!G118</f>
        <v>451035471</v>
      </c>
      <c r="D39" s="296"/>
      <c r="E39" s="264"/>
    </row>
    <row r="40" spans="1:5" x14ac:dyDescent="0.25">
      <c r="A40" s="257">
        <v>32</v>
      </c>
      <c r="B40" s="295" t="s">
        <v>264</v>
      </c>
      <c r="C40" s="277"/>
      <c r="D40" s="296"/>
      <c r="E40" s="264"/>
    </row>
    <row r="41" spans="1:5" x14ac:dyDescent="0.25">
      <c r="A41" s="257">
        <v>33</v>
      </c>
      <c r="B41" s="292" t="s">
        <v>265</v>
      </c>
      <c r="C41" s="297">
        <f>'1.sz.melléklet'!G120</f>
        <v>3843991</v>
      </c>
      <c r="D41" s="262"/>
      <c r="E41" s="277"/>
    </row>
    <row r="42" spans="1:5" x14ac:dyDescent="0.25">
      <c r="A42" s="257">
        <v>34</v>
      </c>
      <c r="B42" s="295" t="s">
        <v>266</v>
      </c>
      <c r="C42" s="264">
        <f>'1.sz.melléklet'!G121</f>
        <v>105583481</v>
      </c>
      <c r="D42" s="273"/>
      <c r="E42" s="264"/>
    </row>
    <row r="43" spans="1:5" x14ac:dyDescent="0.25">
      <c r="A43" s="257">
        <v>35</v>
      </c>
      <c r="B43" s="292" t="s">
        <v>267</v>
      </c>
      <c r="C43" s="277"/>
      <c r="D43" s="262"/>
      <c r="E43" s="277"/>
    </row>
    <row r="44" spans="1:5" ht="15.75" thickBot="1" x14ac:dyDescent="0.3">
      <c r="A44" s="257">
        <v>36</v>
      </c>
      <c r="B44" s="298" t="s">
        <v>268</v>
      </c>
      <c r="C44" s="279"/>
      <c r="D44" s="280"/>
      <c r="E44" s="279"/>
    </row>
    <row r="45" spans="1:5" ht="15.75" thickBot="1" x14ac:dyDescent="0.3">
      <c r="A45" s="257">
        <v>37</v>
      </c>
      <c r="B45" s="281" t="s">
        <v>269</v>
      </c>
      <c r="C45" s="299">
        <f>C35</f>
        <v>626028765</v>
      </c>
      <c r="D45" s="282"/>
      <c r="E45" s="283"/>
    </row>
    <row r="46" spans="1:5" ht="15.75" thickBot="1" x14ac:dyDescent="0.3">
      <c r="A46" s="257">
        <v>38</v>
      </c>
      <c r="B46" s="263"/>
      <c r="C46" s="264"/>
      <c r="D46" s="273"/>
      <c r="E46" s="264"/>
    </row>
    <row r="47" spans="1:5" ht="16.5" thickTop="1" thickBot="1" x14ac:dyDescent="0.3">
      <c r="A47" s="257">
        <v>39</v>
      </c>
      <c r="B47" s="300" t="s">
        <v>270</v>
      </c>
      <c r="C47" s="301">
        <f>C33+C35</f>
        <v>4941770275</v>
      </c>
      <c r="D47" s="302" t="s">
        <v>271</v>
      </c>
      <c r="E47" s="301">
        <f>E33+E35</f>
        <v>4941770275</v>
      </c>
    </row>
  </sheetData>
  <mergeCells count="6">
    <mergeCell ref="A1:B1"/>
    <mergeCell ref="D2:E2"/>
    <mergeCell ref="A3:E3"/>
    <mergeCell ref="A7:A8"/>
    <mergeCell ref="B7:C7"/>
    <mergeCell ref="D7:E7"/>
  </mergeCells>
  <pageMargins left="0.7" right="0.7" top="0.75" bottom="0.75" header="0.3" footer="0.3"/>
  <pageSetup paperSize="9" scale="6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I29"/>
  <sheetViews>
    <sheetView workbookViewId="0">
      <selection activeCell="K24" sqref="K24"/>
    </sheetView>
  </sheetViews>
  <sheetFormatPr defaultRowHeight="15" x14ac:dyDescent="0.25"/>
  <cols>
    <col min="2" max="2" width="37.28515625" customWidth="1"/>
    <col min="3" max="3" width="18" customWidth="1"/>
    <col min="4" max="4" width="23.7109375" customWidth="1"/>
    <col min="5" max="9" width="18" customWidth="1"/>
  </cols>
  <sheetData>
    <row r="1" spans="1:1023" s="324" customFormat="1" x14ac:dyDescent="0.25">
      <c r="A1" s="989" t="s">
        <v>0</v>
      </c>
      <c r="B1" s="989"/>
      <c r="H1" s="990" t="s">
        <v>308</v>
      </c>
      <c r="I1" s="990"/>
      <c r="AMH1"/>
      <c r="AMI1"/>
    </row>
    <row r="3" spans="1:1023" x14ac:dyDescent="0.25">
      <c r="A3" s="991" t="s">
        <v>309</v>
      </c>
      <c r="B3" s="991"/>
      <c r="C3" s="991"/>
      <c r="D3" s="991"/>
      <c r="E3" s="991"/>
      <c r="F3" s="991"/>
      <c r="G3" s="991"/>
      <c r="H3" s="991"/>
      <c r="I3" s="991"/>
    </row>
    <row r="5" spans="1:1023" x14ac:dyDescent="0.25">
      <c r="A5" s="992" t="s">
        <v>310</v>
      </c>
      <c r="B5" s="992"/>
      <c r="C5" s="992"/>
      <c r="D5" s="992"/>
      <c r="E5" s="992"/>
      <c r="F5" s="992"/>
      <c r="G5" s="992"/>
      <c r="H5" s="992"/>
      <c r="I5" s="992"/>
    </row>
    <row r="6" spans="1:1023" x14ac:dyDescent="0.25">
      <c r="A6" s="993" t="s">
        <v>311</v>
      </c>
      <c r="B6" s="993"/>
      <c r="C6" s="993"/>
      <c r="D6" s="993"/>
      <c r="E6" s="993"/>
      <c r="F6" s="993"/>
      <c r="G6" s="993"/>
      <c r="H6" s="993"/>
      <c r="I6" s="993"/>
    </row>
    <row r="7" spans="1:1023" x14ac:dyDescent="0.25">
      <c r="A7" s="325"/>
      <c r="B7" s="326"/>
      <c r="C7" s="326"/>
      <c r="D7" s="326"/>
      <c r="E7" s="326"/>
      <c r="F7" s="326"/>
      <c r="G7" s="326"/>
      <c r="H7" s="326"/>
      <c r="I7" s="327" t="s">
        <v>312</v>
      </c>
    </row>
    <row r="8" spans="1:1023" ht="13.9" customHeight="1" x14ac:dyDescent="0.25">
      <c r="A8" s="328" t="s">
        <v>313</v>
      </c>
      <c r="B8" s="329" t="s">
        <v>314</v>
      </c>
      <c r="C8" s="988" t="s">
        <v>332</v>
      </c>
      <c r="D8" s="330" t="s">
        <v>333</v>
      </c>
      <c r="E8" s="330">
        <v>2018</v>
      </c>
      <c r="F8" s="330">
        <v>2019</v>
      </c>
      <c r="G8" s="330">
        <v>2020</v>
      </c>
      <c r="H8" s="330">
        <v>2021</v>
      </c>
      <c r="I8" s="331" t="s">
        <v>315</v>
      </c>
    </row>
    <row r="9" spans="1:1023" x14ac:dyDescent="0.25">
      <c r="A9" s="332"/>
      <c r="B9" s="333"/>
      <c r="C9" s="988"/>
      <c r="D9" s="334" t="s">
        <v>316</v>
      </c>
      <c r="E9" s="330" t="s">
        <v>317</v>
      </c>
      <c r="F9" s="330" t="s">
        <v>317</v>
      </c>
      <c r="G9" s="330" t="s">
        <v>317</v>
      </c>
      <c r="H9" s="330" t="s">
        <v>317</v>
      </c>
      <c r="I9" s="335"/>
    </row>
    <row r="10" spans="1:1023" x14ac:dyDescent="0.25">
      <c r="A10" s="325"/>
      <c r="B10" s="326"/>
      <c r="C10" s="326"/>
      <c r="D10" s="326"/>
      <c r="E10" s="326"/>
      <c r="F10" s="326"/>
      <c r="G10" s="326"/>
      <c r="H10" s="326"/>
      <c r="I10" s="335"/>
    </row>
    <row r="11" spans="1:1023" x14ac:dyDescent="0.25">
      <c r="A11" s="336"/>
      <c r="B11" s="337" t="s">
        <v>318</v>
      </c>
      <c r="C11" s="338"/>
      <c r="D11" s="338"/>
      <c r="E11" s="338"/>
      <c r="F11" s="338"/>
      <c r="G11" s="338"/>
      <c r="H11" s="338"/>
      <c r="I11" s="339"/>
    </row>
    <row r="12" spans="1:1023" x14ac:dyDescent="0.25">
      <c r="A12" s="336" t="s">
        <v>319</v>
      </c>
      <c r="B12" s="326" t="s">
        <v>320</v>
      </c>
      <c r="C12" s="340" t="s">
        <v>321</v>
      </c>
      <c r="D12" s="341">
        <v>61000000</v>
      </c>
      <c r="E12" s="341">
        <v>15133220</v>
      </c>
      <c r="F12" s="341">
        <v>15133220</v>
      </c>
      <c r="G12" s="341">
        <v>15133220</v>
      </c>
      <c r="H12" s="341">
        <v>7582889</v>
      </c>
      <c r="I12" s="342">
        <f>SUM(E12:H12)</f>
        <v>52982549</v>
      </c>
    </row>
    <row r="13" spans="1:1023" x14ac:dyDescent="0.25">
      <c r="A13" s="336"/>
      <c r="B13" s="333" t="s">
        <v>202</v>
      </c>
      <c r="C13" s="340"/>
      <c r="D13" s="338">
        <f t="shared" ref="D13:I13" si="0">SUM(D12:D12)</f>
        <v>61000000</v>
      </c>
      <c r="E13" s="338">
        <f t="shared" si="0"/>
        <v>15133220</v>
      </c>
      <c r="F13" s="338">
        <f t="shared" si="0"/>
        <v>15133220</v>
      </c>
      <c r="G13" s="338">
        <f t="shared" si="0"/>
        <v>15133220</v>
      </c>
      <c r="H13" s="338">
        <f t="shared" si="0"/>
        <v>7582889</v>
      </c>
      <c r="I13" s="339">
        <f t="shared" si="0"/>
        <v>52982549</v>
      </c>
    </row>
    <row r="14" spans="1:1023" x14ac:dyDescent="0.25">
      <c r="A14" s="336"/>
      <c r="B14" s="326"/>
      <c r="C14" s="340"/>
      <c r="D14" s="341"/>
      <c r="E14" s="326"/>
      <c r="F14" s="326"/>
      <c r="G14" s="326"/>
      <c r="H14" s="326"/>
      <c r="I14" s="339"/>
    </row>
    <row r="15" spans="1:1023" x14ac:dyDescent="0.25">
      <c r="A15" s="336"/>
      <c r="B15" s="333" t="s">
        <v>322</v>
      </c>
      <c r="C15" s="340"/>
      <c r="D15" s="341"/>
      <c r="E15" s="326"/>
      <c r="F15" s="326"/>
      <c r="G15" s="326"/>
      <c r="H15" s="326"/>
      <c r="I15" s="339"/>
    </row>
    <row r="16" spans="1:1023" x14ac:dyDescent="0.25">
      <c r="A16" s="336" t="s">
        <v>319</v>
      </c>
      <c r="B16" s="326" t="s">
        <v>323</v>
      </c>
      <c r="C16" s="340"/>
      <c r="D16" s="341"/>
      <c r="E16" s="341">
        <v>1589476</v>
      </c>
      <c r="F16" s="341">
        <v>1135480</v>
      </c>
      <c r="G16" s="341">
        <v>681483</v>
      </c>
      <c r="H16" s="341">
        <v>227487</v>
      </c>
      <c r="I16" s="342">
        <f>SUM(E16:H16)</f>
        <v>3633926</v>
      </c>
    </row>
    <row r="17" spans="1:9" x14ac:dyDescent="0.25">
      <c r="A17" s="336"/>
      <c r="B17" s="333" t="s">
        <v>202</v>
      </c>
      <c r="C17" s="340"/>
      <c r="D17" s="338">
        <f t="shared" ref="D17:I17" si="1">SUM(D16:D16)</f>
        <v>0</v>
      </c>
      <c r="E17" s="338">
        <f t="shared" si="1"/>
        <v>1589476</v>
      </c>
      <c r="F17" s="338">
        <f t="shared" si="1"/>
        <v>1135480</v>
      </c>
      <c r="G17" s="338">
        <f t="shared" si="1"/>
        <v>681483</v>
      </c>
      <c r="H17" s="338">
        <f t="shared" si="1"/>
        <v>227487</v>
      </c>
      <c r="I17" s="339">
        <f t="shared" si="1"/>
        <v>3633926</v>
      </c>
    </row>
    <row r="18" spans="1:9" ht="15.75" thickBot="1" x14ac:dyDescent="0.3">
      <c r="A18" s="343"/>
      <c r="B18" s="344"/>
      <c r="C18" s="345"/>
      <c r="D18" s="345"/>
      <c r="E18" s="345"/>
      <c r="F18" s="345"/>
      <c r="G18" s="345"/>
      <c r="H18" s="345"/>
      <c r="I18" s="346"/>
    </row>
    <row r="19" spans="1:9" ht="15.75" thickBot="1" x14ac:dyDescent="0.3">
      <c r="A19" s="347"/>
      <c r="B19" s="348" t="s">
        <v>324</v>
      </c>
      <c r="C19" s="349"/>
      <c r="D19" s="349">
        <f>SUM(D13,D17,)</f>
        <v>61000000</v>
      </c>
      <c r="E19" s="349">
        <f>E13+E17</f>
        <v>16722696</v>
      </c>
      <c r="F19" s="349">
        <f>F13+F17</f>
        <v>16268700</v>
      </c>
      <c r="G19" s="349">
        <f>G13+G17</f>
        <v>15814703</v>
      </c>
      <c r="H19" s="349">
        <f>H13+H17</f>
        <v>7810376</v>
      </c>
      <c r="I19" s="349">
        <f>SUM(I13,I17,)</f>
        <v>56616475</v>
      </c>
    </row>
    <row r="20" spans="1:9" x14ac:dyDescent="0.25">
      <c r="A20" s="350"/>
      <c r="B20" s="351"/>
      <c r="C20" s="352"/>
      <c r="D20" s="352"/>
      <c r="E20" s="352"/>
      <c r="F20" s="352"/>
      <c r="G20" s="352"/>
      <c r="H20" s="352"/>
      <c r="I20" s="353"/>
    </row>
    <row r="21" spans="1:9" x14ac:dyDescent="0.25">
      <c r="A21" s="354"/>
      <c r="B21" s="355"/>
      <c r="C21" s="356"/>
      <c r="D21" s="356"/>
      <c r="E21" s="356"/>
      <c r="F21" s="356"/>
      <c r="G21" s="356"/>
      <c r="H21" s="356"/>
      <c r="I21" s="357"/>
    </row>
    <row r="22" spans="1:9" x14ac:dyDescent="0.25">
      <c r="A22" s="358"/>
      <c r="B22" s="355" t="s">
        <v>325</v>
      </c>
      <c r="C22" s="359"/>
      <c r="D22" s="359"/>
      <c r="E22" s="359"/>
      <c r="F22" s="359"/>
      <c r="G22" s="359"/>
      <c r="H22" s="359"/>
      <c r="I22" s="360"/>
    </row>
    <row r="23" spans="1:9" x14ac:dyDescent="0.25">
      <c r="A23" s="358"/>
      <c r="B23" s="361" t="s">
        <v>326</v>
      </c>
      <c r="C23" s="359"/>
      <c r="D23" s="362"/>
      <c r="E23" s="362">
        <f>'1.sz.melléklet'!G24</f>
        <v>600000000</v>
      </c>
      <c r="F23" s="362">
        <f>'1.sz.melléklet'!G24</f>
        <v>600000000</v>
      </c>
      <c r="G23" s="362">
        <f>'1.sz.melléklet'!G24</f>
        <v>600000000</v>
      </c>
      <c r="H23" s="362">
        <f>'1.sz.melléklet'!G24</f>
        <v>600000000</v>
      </c>
      <c r="I23" s="363"/>
    </row>
    <row r="24" spans="1:9" x14ac:dyDescent="0.25">
      <c r="A24" s="358"/>
      <c r="B24" s="364" t="s">
        <v>327</v>
      </c>
      <c r="C24" s="359"/>
      <c r="D24" s="362"/>
      <c r="E24" s="362">
        <v>28702000</v>
      </c>
      <c r="F24" s="362"/>
      <c r="G24" s="362"/>
      <c r="H24" s="362"/>
      <c r="I24" s="363"/>
    </row>
    <row r="25" spans="1:9" x14ac:dyDescent="0.25">
      <c r="A25" s="358"/>
      <c r="B25" s="359" t="s">
        <v>328</v>
      </c>
      <c r="C25" s="359"/>
      <c r="D25" s="362"/>
      <c r="E25" s="362">
        <f>'1.sz.melléklet'!G29+'1.sz.melléklet'!G30</f>
        <v>4500000</v>
      </c>
      <c r="F25" s="362">
        <f>'1.sz.melléklet'!G29+'1.sz.melléklet'!G30</f>
        <v>4500000</v>
      </c>
      <c r="G25" s="362">
        <f>'1.sz.melléklet'!G29+'1.sz.melléklet'!G30</f>
        <v>4500000</v>
      </c>
      <c r="H25" s="362">
        <f>'1.sz.melléklet'!G29+'1.sz.melléklet'!G30</f>
        <v>4500000</v>
      </c>
      <c r="I25" s="363"/>
    </row>
    <row r="26" spans="1:9" x14ac:dyDescent="0.25">
      <c r="A26" s="358"/>
      <c r="B26" s="355" t="s">
        <v>202</v>
      </c>
      <c r="C26" s="355"/>
      <c r="D26" s="356"/>
      <c r="E26" s="356">
        <f>SUM(E23:E25)</f>
        <v>633202000</v>
      </c>
      <c r="F26" s="356">
        <f t="shared" ref="F26:H26" si="2">SUM(F23:F25)</f>
        <v>604500000</v>
      </c>
      <c r="G26" s="356">
        <f t="shared" si="2"/>
        <v>604500000</v>
      </c>
      <c r="H26" s="356">
        <f t="shared" si="2"/>
        <v>604500000</v>
      </c>
      <c r="I26" s="357"/>
    </row>
    <row r="27" spans="1:9" x14ac:dyDescent="0.25">
      <c r="A27" s="358"/>
      <c r="B27" s="359" t="s">
        <v>329</v>
      </c>
      <c r="C27" s="359"/>
      <c r="D27" s="362"/>
      <c r="E27" s="362">
        <f t="shared" ref="E27:H27" si="3">E26/2</f>
        <v>316601000</v>
      </c>
      <c r="F27" s="362">
        <f t="shared" si="3"/>
        <v>302250000</v>
      </c>
      <c r="G27" s="362">
        <f t="shared" si="3"/>
        <v>302250000</v>
      </c>
      <c r="H27" s="362">
        <f t="shared" si="3"/>
        <v>302250000</v>
      </c>
      <c r="I27" s="363"/>
    </row>
    <row r="28" spans="1:9" x14ac:dyDescent="0.25">
      <c r="A28" s="358"/>
      <c r="B28" s="365" t="s">
        <v>330</v>
      </c>
      <c r="C28" s="355"/>
      <c r="D28" s="356"/>
      <c r="E28" s="356"/>
      <c r="F28" s="356"/>
      <c r="G28" s="356"/>
      <c r="H28" s="356"/>
      <c r="I28" s="357"/>
    </row>
    <row r="29" spans="1:9" ht="15.75" thickBot="1" x14ac:dyDescent="0.3">
      <c r="A29" s="366"/>
      <c r="B29" s="367" t="s">
        <v>331</v>
      </c>
      <c r="C29" s="368"/>
      <c r="D29" s="369"/>
      <c r="E29" s="369">
        <f>E27-E19</f>
        <v>299878304</v>
      </c>
      <c r="F29" s="369">
        <f t="shared" ref="F29:H29" si="4">F27-F19</f>
        <v>285981300</v>
      </c>
      <c r="G29" s="369">
        <f t="shared" si="4"/>
        <v>286435297</v>
      </c>
      <c r="H29" s="369">
        <f t="shared" si="4"/>
        <v>294439624</v>
      </c>
      <c r="I29" s="370"/>
    </row>
  </sheetData>
  <mergeCells count="6">
    <mergeCell ref="C8:C9"/>
    <mergeCell ref="A1:B1"/>
    <mergeCell ref="H1:I1"/>
    <mergeCell ref="A3:I3"/>
    <mergeCell ref="A5:I5"/>
    <mergeCell ref="A6:I6"/>
  </mergeCells>
  <pageMargins left="0.7" right="0.7" top="0.75" bottom="0.75" header="0.3" footer="0.3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topLeftCell="A4" zoomScale="115" zoomScaleNormal="115" workbookViewId="0">
      <selection activeCell="S17" sqref="S17"/>
    </sheetView>
  </sheetViews>
  <sheetFormatPr defaultRowHeight="15.75" x14ac:dyDescent="0.25"/>
  <cols>
    <col min="1" max="1" width="4.140625" style="372" customWidth="1"/>
    <col min="2" max="2" width="26.7109375" style="371" customWidth="1"/>
    <col min="3" max="14" width="10.42578125" style="371" customWidth="1"/>
    <col min="15" max="15" width="10.42578125" style="372" customWidth="1"/>
    <col min="16" max="256" width="9.140625" style="371"/>
    <col min="257" max="257" width="4.140625" style="371" customWidth="1"/>
    <col min="258" max="258" width="26.7109375" style="371" customWidth="1"/>
    <col min="259" max="260" width="7.7109375" style="371" customWidth="1"/>
    <col min="261" max="261" width="8.140625" style="371" customWidth="1"/>
    <col min="262" max="262" width="7.5703125" style="371" customWidth="1"/>
    <col min="263" max="263" width="7.42578125" style="371" customWidth="1"/>
    <col min="264" max="264" width="7.5703125" style="371" customWidth="1"/>
    <col min="265" max="265" width="7" style="371" customWidth="1"/>
    <col min="266" max="270" width="8.140625" style="371" customWidth="1"/>
    <col min="271" max="271" width="10.85546875" style="371" customWidth="1"/>
    <col min="272" max="512" width="9.140625" style="371"/>
    <col min="513" max="513" width="4.140625" style="371" customWidth="1"/>
    <col min="514" max="514" width="26.7109375" style="371" customWidth="1"/>
    <col min="515" max="516" width="7.7109375" style="371" customWidth="1"/>
    <col min="517" max="517" width="8.140625" style="371" customWidth="1"/>
    <col min="518" max="518" width="7.5703125" style="371" customWidth="1"/>
    <col min="519" max="519" width="7.42578125" style="371" customWidth="1"/>
    <col min="520" max="520" width="7.5703125" style="371" customWidth="1"/>
    <col min="521" max="521" width="7" style="371" customWidth="1"/>
    <col min="522" max="526" width="8.140625" style="371" customWidth="1"/>
    <col min="527" max="527" width="10.85546875" style="371" customWidth="1"/>
    <col min="528" max="768" width="9.140625" style="371"/>
    <col min="769" max="769" width="4.140625" style="371" customWidth="1"/>
    <col min="770" max="770" width="26.7109375" style="371" customWidth="1"/>
    <col min="771" max="772" width="7.7109375" style="371" customWidth="1"/>
    <col min="773" max="773" width="8.140625" style="371" customWidth="1"/>
    <col min="774" max="774" width="7.5703125" style="371" customWidth="1"/>
    <col min="775" max="775" width="7.42578125" style="371" customWidth="1"/>
    <col min="776" max="776" width="7.5703125" style="371" customWidth="1"/>
    <col min="777" max="777" width="7" style="371" customWidth="1"/>
    <col min="778" max="782" width="8.140625" style="371" customWidth="1"/>
    <col min="783" max="783" width="10.85546875" style="371" customWidth="1"/>
    <col min="784" max="1024" width="9.140625" style="371"/>
    <col min="1025" max="1025" width="4.140625" style="371" customWidth="1"/>
    <col min="1026" max="1026" width="26.7109375" style="371" customWidth="1"/>
    <col min="1027" max="1028" width="7.7109375" style="371" customWidth="1"/>
    <col min="1029" max="1029" width="8.140625" style="371" customWidth="1"/>
    <col min="1030" max="1030" width="7.5703125" style="371" customWidth="1"/>
    <col min="1031" max="1031" width="7.42578125" style="371" customWidth="1"/>
    <col min="1032" max="1032" width="7.5703125" style="371" customWidth="1"/>
    <col min="1033" max="1033" width="7" style="371" customWidth="1"/>
    <col min="1034" max="1038" width="8.140625" style="371" customWidth="1"/>
    <col min="1039" max="1039" width="10.85546875" style="371" customWidth="1"/>
    <col min="1040" max="1280" width="9.140625" style="371"/>
    <col min="1281" max="1281" width="4.140625" style="371" customWidth="1"/>
    <col min="1282" max="1282" width="26.7109375" style="371" customWidth="1"/>
    <col min="1283" max="1284" width="7.7109375" style="371" customWidth="1"/>
    <col min="1285" max="1285" width="8.140625" style="371" customWidth="1"/>
    <col min="1286" max="1286" width="7.5703125" style="371" customWidth="1"/>
    <col min="1287" max="1287" width="7.42578125" style="371" customWidth="1"/>
    <col min="1288" max="1288" width="7.5703125" style="371" customWidth="1"/>
    <col min="1289" max="1289" width="7" style="371" customWidth="1"/>
    <col min="1290" max="1294" width="8.140625" style="371" customWidth="1"/>
    <col min="1295" max="1295" width="10.85546875" style="371" customWidth="1"/>
    <col min="1296" max="1536" width="9.140625" style="371"/>
    <col min="1537" max="1537" width="4.140625" style="371" customWidth="1"/>
    <col min="1538" max="1538" width="26.7109375" style="371" customWidth="1"/>
    <col min="1539" max="1540" width="7.7109375" style="371" customWidth="1"/>
    <col min="1541" max="1541" width="8.140625" style="371" customWidth="1"/>
    <col min="1542" max="1542" width="7.5703125" style="371" customWidth="1"/>
    <col min="1543" max="1543" width="7.42578125" style="371" customWidth="1"/>
    <col min="1544" max="1544" width="7.5703125" style="371" customWidth="1"/>
    <col min="1545" max="1545" width="7" style="371" customWidth="1"/>
    <col min="1546" max="1550" width="8.140625" style="371" customWidth="1"/>
    <col min="1551" max="1551" width="10.85546875" style="371" customWidth="1"/>
    <col min="1552" max="1792" width="9.140625" style="371"/>
    <col min="1793" max="1793" width="4.140625" style="371" customWidth="1"/>
    <col min="1794" max="1794" width="26.7109375" style="371" customWidth="1"/>
    <col min="1795" max="1796" width="7.7109375" style="371" customWidth="1"/>
    <col min="1797" max="1797" width="8.140625" style="371" customWidth="1"/>
    <col min="1798" max="1798" width="7.5703125" style="371" customWidth="1"/>
    <col min="1799" max="1799" width="7.42578125" style="371" customWidth="1"/>
    <col min="1800" max="1800" width="7.5703125" style="371" customWidth="1"/>
    <col min="1801" max="1801" width="7" style="371" customWidth="1"/>
    <col min="1802" max="1806" width="8.140625" style="371" customWidth="1"/>
    <col min="1807" max="1807" width="10.85546875" style="371" customWidth="1"/>
    <col min="1808" max="2048" width="9.140625" style="371"/>
    <col min="2049" max="2049" width="4.140625" style="371" customWidth="1"/>
    <col min="2050" max="2050" width="26.7109375" style="371" customWidth="1"/>
    <col min="2051" max="2052" width="7.7109375" style="371" customWidth="1"/>
    <col min="2053" max="2053" width="8.140625" style="371" customWidth="1"/>
    <col min="2054" max="2054" width="7.5703125" style="371" customWidth="1"/>
    <col min="2055" max="2055" width="7.42578125" style="371" customWidth="1"/>
    <col min="2056" max="2056" width="7.5703125" style="371" customWidth="1"/>
    <col min="2057" max="2057" width="7" style="371" customWidth="1"/>
    <col min="2058" max="2062" width="8.140625" style="371" customWidth="1"/>
    <col min="2063" max="2063" width="10.85546875" style="371" customWidth="1"/>
    <col min="2064" max="2304" width="9.140625" style="371"/>
    <col min="2305" max="2305" width="4.140625" style="371" customWidth="1"/>
    <col min="2306" max="2306" width="26.7109375" style="371" customWidth="1"/>
    <col min="2307" max="2308" width="7.7109375" style="371" customWidth="1"/>
    <col min="2309" max="2309" width="8.140625" style="371" customWidth="1"/>
    <col min="2310" max="2310" width="7.5703125" style="371" customWidth="1"/>
    <col min="2311" max="2311" width="7.42578125" style="371" customWidth="1"/>
    <col min="2312" max="2312" width="7.5703125" style="371" customWidth="1"/>
    <col min="2313" max="2313" width="7" style="371" customWidth="1"/>
    <col min="2314" max="2318" width="8.140625" style="371" customWidth="1"/>
    <col min="2319" max="2319" width="10.85546875" style="371" customWidth="1"/>
    <col min="2320" max="2560" width="9.140625" style="371"/>
    <col min="2561" max="2561" width="4.140625" style="371" customWidth="1"/>
    <col min="2562" max="2562" width="26.7109375" style="371" customWidth="1"/>
    <col min="2563" max="2564" width="7.7109375" style="371" customWidth="1"/>
    <col min="2565" max="2565" width="8.140625" style="371" customWidth="1"/>
    <col min="2566" max="2566" width="7.5703125" style="371" customWidth="1"/>
    <col min="2567" max="2567" width="7.42578125" style="371" customWidth="1"/>
    <col min="2568" max="2568" width="7.5703125" style="371" customWidth="1"/>
    <col min="2569" max="2569" width="7" style="371" customWidth="1"/>
    <col min="2570" max="2574" width="8.140625" style="371" customWidth="1"/>
    <col min="2575" max="2575" width="10.85546875" style="371" customWidth="1"/>
    <col min="2576" max="2816" width="9.140625" style="371"/>
    <col min="2817" max="2817" width="4.140625" style="371" customWidth="1"/>
    <col min="2818" max="2818" width="26.7109375" style="371" customWidth="1"/>
    <col min="2819" max="2820" width="7.7109375" style="371" customWidth="1"/>
    <col min="2821" max="2821" width="8.140625" style="371" customWidth="1"/>
    <col min="2822" max="2822" width="7.5703125" style="371" customWidth="1"/>
    <col min="2823" max="2823" width="7.42578125" style="371" customWidth="1"/>
    <col min="2824" max="2824" width="7.5703125" style="371" customWidth="1"/>
    <col min="2825" max="2825" width="7" style="371" customWidth="1"/>
    <col min="2826" max="2830" width="8.140625" style="371" customWidth="1"/>
    <col min="2831" max="2831" width="10.85546875" style="371" customWidth="1"/>
    <col min="2832" max="3072" width="9.140625" style="371"/>
    <col min="3073" max="3073" width="4.140625" style="371" customWidth="1"/>
    <col min="3074" max="3074" width="26.7109375" style="371" customWidth="1"/>
    <col min="3075" max="3076" width="7.7109375" style="371" customWidth="1"/>
    <col min="3077" max="3077" width="8.140625" style="371" customWidth="1"/>
    <col min="3078" max="3078" width="7.5703125" style="371" customWidth="1"/>
    <col min="3079" max="3079" width="7.42578125" style="371" customWidth="1"/>
    <col min="3080" max="3080" width="7.5703125" style="371" customWidth="1"/>
    <col min="3081" max="3081" width="7" style="371" customWidth="1"/>
    <col min="3082" max="3086" width="8.140625" style="371" customWidth="1"/>
    <col min="3087" max="3087" width="10.85546875" style="371" customWidth="1"/>
    <col min="3088" max="3328" width="9.140625" style="371"/>
    <col min="3329" max="3329" width="4.140625" style="371" customWidth="1"/>
    <col min="3330" max="3330" width="26.7109375" style="371" customWidth="1"/>
    <col min="3331" max="3332" width="7.7109375" style="371" customWidth="1"/>
    <col min="3333" max="3333" width="8.140625" style="371" customWidth="1"/>
    <col min="3334" max="3334" width="7.5703125" style="371" customWidth="1"/>
    <col min="3335" max="3335" width="7.42578125" style="371" customWidth="1"/>
    <col min="3336" max="3336" width="7.5703125" style="371" customWidth="1"/>
    <col min="3337" max="3337" width="7" style="371" customWidth="1"/>
    <col min="3338" max="3342" width="8.140625" style="371" customWidth="1"/>
    <col min="3343" max="3343" width="10.85546875" style="371" customWidth="1"/>
    <col min="3344" max="3584" width="9.140625" style="371"/>
    <col min="3585" max="3585" width="4.140625" style="371" customWidth="1"/>
    <col min="3586" max="3586" width="26.7109375" style="371" customWidth="1"/>
    <col min="3587" max="3588" width="7.7109375" style="371" customWidth="1"/>
    <col min="3589" max="3589" width="8.140625" style="371" customWidth="1"/>
    <col min="3590" max="3590" width="7.5703125" style="371" customWidth="1"/>
    <col min="3591" max="3591" width="7.42578125" style="371" customWidth="1"/>
    <col min="3592" max="3592" width="7.5703125" style="371" customWidth="1"/>
    <col min="3593" max="3593" width="7" style="371" customWidth="1"/>
    <col min="3594" max="3598" width="8.140625" style="371" customWidth="1"/>
    <col min="3599" max="3599" width="10.85546875" style="371" customWidth="1"/>
    <col min="3600" max="3840" width="9.140625" style="371"/>
    <col min="3841" max="3841" width="4.140625" style="371" customWidth="1"/>
    <col min="3842" max="3842" width="26.7109375" style="371" customWidth="1"/>
    <col min="3843" max="3844" width="7.7109375" style="371" customWidth="1"/>
    <col min="3845" max="3845" width="8.140625" style="371" customWidth="1"/>
    <col min="3846" max="3846" width="7.5703125" style="371" customWidth="1"/>
    <col min="3847" max="3847" width="7.42578125" style="371" customWidth="1"/>
    <col min="3848" max="3848" width="7.5703125" style="371" customWidth="1"/>
    <col min="3849" max="3849" width="7" style="371" customWidth="1"/>
    <col min="3850" max="3854" width="8.140625" style="371" customWidth="1"/>
    <col min="3855" max="3855" width="10.85546875" style="371" customWidth="1"/>
    <col min="3856" max="4096" width="9.140625" style="371"/>
    <col min="4097" max="4097" width="4.140625" style="371" customWidth="1"/>
    <col min="4098" max="4098" width="26.7109375" style="371" customWidth="1"/>
    <col min="4099" max="4100" width="7.7109375" style="371" customWidth="1"/>
    <col min="4101" max="4101" width="8.140625" style="371" customWidth="1"/>
    <col min="4102" max="4102" width="7.5703125" style="371" customWidth="1"/>
    <col min="4103" max="4103" width="7.42578125" style="371" customWidth="1"/>
    <col min="4104" max="4104" width="7.5703125" style="371" customWidth="1"/>
    <col min="4105" max="4105" width="7" style="371" customWidth="1"/>
    <col min="4106" max="4110" width="8.140625" style="371" customWidth="1"/>
    <col min="4111" max="4111" width="10.85546875" style="371" customWidth="1"/>
    <col min="4112" max="4352" width="9.140625" style="371"/>
    <col min="4353" max="4353" width="4.140625" style="371" customWidth="1"/>
    <col min="4354" max="4354" width="26.7109375" style="371" customWidth="1"/>
    <col min="4355" max="4356" width="7.7109375" style="371" customWidth="1"/>
    <col min="4357" max="4357" width="8.140625" style="371" customWidth="1"/>
    <col min="4358" max="4358" width="7.5703125" style="371" customWidth="1"/>
    <col min="4359" max="4359" width="7.42578125" style="371" customWidth="1"/>
    <col min="4360" max="4360" width="7.5703125" style="371" customWidth="1"/>
    <col min="4361" max="4361" width="7" style="371" customWidth="1"/>
    <col min="4362" max="4366" width="8.140625" style="371" customWidth="1"/>
    <col min="4367" max="4367" width="10.85546875" style="371" customWidth="1"/>
    <col min="4368" max="4608" width="9.140625" style="371"/>
    <col min="4609" max="4609" width="4.140625" style="371" customWidth="1"/>
    <col min="4610" max="4610" width="26.7109375" style="371" customWidth="1"/>
    <col min="4611" max="4612" width="7.7109375" style="371" customWidth="1"/>
    <col min="4613" max="4613" width="8.140625" style="371" customWidth="1"/>
    <col min="4614" max="4614" width="7.5703125" style="371" customWidth="1"/>
    <col min="4615" max="4615" width="7.42578125" style="371" customWidth="1"/>
    <col min="4616" max="4616" width="7.5703125" style="371" customWidth="1"/>
    <col min="4617" max="4617" width="7" style="371" customWidth="1"/>
    <col min="4618" max="4622" width="8.140625" style="371" customWidth="1"/>
    <col min="4623" max="4623" width="10.85546875" style="371" customWidth="1"/>
    <col min="4624" max="4864" width="9.140625" style="371"/>
    <col min="4865" max="4865" width="4.140625" style="371" customWidth="1"/>
    <col min="4866" max="4866" width="26.7109375" style="371" customWidth="1"/>
    <col min="4867" max="4868" width="7.7109375" style="371" customWidth="1"/>
    <col min="4869" max="4869" width="8.140625" style="371" customWidth="1"/>
    <col min="4870" max="4870" width="7.5703125" style="371" customWidth="1"/>
    <col min="4871" max="4871" width="7.42578125" style="371" customWidth="1"/>
    <col min="4872" max="4872" width="7.5703125" style="371" customWidth="1"/>
    <col min="4873" max="4873" width="7" style="371" customWidth="1"/>
    <col min="4874" max="4878" width="8.140625" style="371" customWidth="1"/>
    <col min="4879" max="4879" width="10.85546875" style="371" customWidth="1"/>
    <col min="4880" max="5120" width="9.140625" style="371"/>
    <col min="5121" max="5121" width="4.140625" style="371" customWidth="1"/>
    <col min="5122" max="5122" width="26.7109375" style="371" customWidth="1"/>
    <col min="5123" max="5124" width="7.7109375" style="371" customWidth="1"/>
    <col min="5125" max="5125" width="8.140625" style="371" customWidth="1"/>
    <col min="5126" max="5126" width="7.5703125" style="371" customWidth="1"/>
    <col min="5127" max="5127" width="7.42578125" style="371" customWidth="1"/>
    <col min="5128" max="5128" width="7.5703125" style="371" customWidth="1"/>
    <col min="5129" max="5129" width="7" style="371" customWidth="1"/>
    <col min="5130" max="5134" width="8.140625" style="371" customWidth="1"/>
    <col min="5135" max="5135" width="10.85546875" style="371" customWidth="1"/>
    <col min="5136" max="5376" width="9.140625" style="371"/>
    <col min="5377" max="5377" width="4.140625" style="371" customWidth="1"/>
    <col min="5378" max="5378" width="26.7109375" style="371" customWidth="1"/>
    <col min="5379" max="5380" width="7.7109375" style="371" customWidth="1"/>
    <col min="5381" max="5381" width="8.140625" style="371" customWidth="1"/>
    <col min="5382" max="5382" width="7.5703125" style="371" customWidth="1"/>
    <col min="5383" max="5383" width="7.42578125" style="371" customWidth="1"/>
    <col min="5384" max="5384" width="7.5703125" style="371" customWidth="1"/>
    <col min="5385" max="5385" width="7" style="371" customWidth="1"/>
    <col min="5386" max="5390" width="8.140625" style="371" customWidth="1"/>
    <col min="5391" max="5391" width="10.85546875" style="371" customWidth="1"/>
    <col min="5392" max="5632" width="9.140625" style="371"/>
    <col min="5633" max="5633" width="4.140625" style="371" customWidth="1"/>
    <col min="5634" max="5634" width="26.7109375" style="371" customWidth="1"/>
    <col min="5635" max="5636" width="7.7109375" style="371" customWidth="1"/>
    <col min="5637" max="5637" width="8.140625" style="371" customWidth="1"/>
    <col min="5638" max="5638" width="7.5703125" style="371" customWidth="1"/>
    <col min="5639" max="5639" width="7.42578125" style="371" customWidth="1"/>
    <col min="5640" max="5640" width="7.5703125" style="371" customWidth="1"/>
    <col min="5641" max="5641" width="7" style="371" customWidth="1"/>
    <col min="5642" max="5646" width="8.140625" style="371" customWidth="1"/>
    <col min="5647" max="5647" width="10.85546875" style="371" customWidth="1"/>
    <col min="5648" max="5888" width="9.140625" style="371"/>
    <col min="5889" max="5889" width="4.140625" style="371" customWidth="1"/>
    <col min="5890" max="5890" width="26.7109375" style="371" customWidth="1"/>
    <col min="5891" max="5892" width="7.7109375" style="371" customWidth="1"/>
    <col min="5893" max="5893" width="8.140625" style="371" customWidth="1"/>
    <col min="5894" max="5894" width="7.5703125" style="371" customWidth="1"/>
    <col min="5895" max="5895" width="7.42578125" style="371" customWidth="1"/>
    <col min="5896" max="5896" width="7.5703125" style="371" customWidth="1"/>
    <col min="5897" max="5897" width="7" style="371" customWidth="1"/>
    <col min="5898" max="5902" width="8.140625" style="371" customWidth="1"/>
    <col min="5903" max="5903" width="10.85546875" style="371" customWidth="1"/>
    <col min="5904" max="6144" width="9.140625" style="371"/>
    <col min="6145" max="6145" width="4.140625" style="371" customWidth="1"/>
    <col min="6146" max="6146" width="26.7109375" style="371" customWidth="1"/>
    <col min="6147" max="6148" width="7.7109375" style="371" customWidth="1"/>
    <col min="6149" max="6149" width="8.140625" style="371" customWidth="1"/>
    <col min="6150" max="6150" width="7.5703125" style="371" customWidth="1"/>
    <col min="6151" max="6151" width="7.42578125" style="371" customWidth="1"/>
    <col min="6152" max="6152" width="7.5703125" style="371" customWidth="1"/>
    <col min="6153" max="6153" width="7" style="371" customWidth="1"/>
    <col min="6154" max="6158" width="8.140625" style="371" customWidth="1"/>
    <col min="6159" max="6159" width="10.85546875" style="371" customWidth="1"/>
    <col min="6160" max="6400" width="9.140625" style="371"/>
    <col min="6401" max="6401" width="4.140625" style="371" customWidth="1"/>
    <col min="6402" max="6402" width="26.7109375" style="371" customWidth="1"/>
    <col min="6403" max="6404" width="7.7109375" style="371" customWidth="1"/>
    <col min="6405" max="6405" width="8.140625" style="371" customWidth="1"/>
    <col min="6406" max="6406" width="7.5703125" style="371" customWidth="1"/>
    <col min="6407" max="6407" width="7.42578125" style="371" customWidth="1"/>
    <col min="6408" max="6408" width="7.5703125" style="371" customWidth="1"/>
    <col min="6409" max="6409" width="7" style="371" customWidth="1"/>
    <col min="6410" max="6414" width="8.140625" style="371" customWidth="1"/>
    <col min="6415" max="6415" width="10.85546875" style="371" customWidth="1"/>
    <col min="6416" max="6656" width="9.140625" style="371"/>
    <col min="6657" max="6657" width="4.140625" style="371" customWidth="1"/>
    <col min="6658" max="6658" width="26.7109375" style="371" customWidth="1"/>
    <col min="6659" max="6660" width="7.7109375" style="371" customWidth="1"/>
    <col min="6661" max="6661" width="8.140625" style="371" customWidth="1"/>
    <col min="6662" max="6662" width="7.5703125" style="371" customWidth="1"/>
    <col min="6663" max="6663" width="7.42578125" style="371" customWidth="1"/>
    <col min="6664" max="6664" width="7.5703125" style="371" customWidth="1"/>
    <col min="6665" max="6665" width="7" style="371" customWidth="1"/>
    <col min="6666" max="6670" width="8.140625" style="371" customWidth="1"/>
    <col min="6671" max="6671" width="10.85546875" style="371" customWidth="1"/>
    <col min="6672" max="6912" width="9.140625" style="371"/>
    <col min="6913" max="6913" width="4.140625" style="371" customWidth="1"/>
    <col min="6914" max="6914" width="26.7109375" style="371" customWidth="1"/>
    <col min="6915" max="6916" width="7.7109375" style="371" customWidth="1"/>
    <col min="6917" max="6917" width="8.140625" style="371" customWidth="1"/>
    <col min="6918" max="6918" width="7.5703125" style="371" customWidth="1"/>
    <col min="6919" max="6919" width="7.42578125" style="371" customWidth="1"/>
    <col min="6920" max="6920" width="7.5703125" style="371" customWidth="1"/>
    <col min="6921" max="6921" width="7" style="371" customWidth="1"/>
    <col min="6922" max="6926" width="8.140625" style="371" customWidth="1"/>
    <col min="6927" max="6927" width="10.85546875" style="371" customWidth="1"/>
    <col min="6928" max="7168" width="9.140625" style="371"/>
    <col min="7169" max="7169" width="4.140625" style="371" customWidth="1"/>
    <col min="7170" max="7170" width="26.7109375" style="371" customWidth="1"/>
    <col min="7171" max="7172" width="7.7109375" style="371" customWidth="1"/>
    <col min="7173" max="7173" width="8.140625" style="371" customWidth="1"/>
    <col min="7174" max="7174" width="7.5703125" style="371" customWidth="1"/>
    <col min="7175" max="7175" width="7.42578125" style="371" customWidth="1"/>
    <col min="7176" max="7176" width="7.5703125" style="371" customWidth="1"/>
    <col min="7177" max="7177" width="7" style="371" customWidth="1"/>
    <col min="7178" max="7182" width="8.140625" style="371" customWidth="1"/>
    <col min="7183" max="7183" width="10.85546875" style="371" customWidth="1"/>
    <col min="7184" max="7424" width="9.140625" style="371"/>
    <col min="7425" max="7425" width="4.140625" style="371" customWidth="1"/>
    <col min="7426" max="7426" width="26.7109375" style="371" customWidth="1"/>
    <col min="7427" max="7428" width="7.7109375" style="371" customWidth="1"/>
    <col min="7429" max="7429" width="8.140625" style="371" customWidth="1"/>
    <col min="7430" max="7430" width="7.5703125" style="371" customWidth="1"/>
    <col min="7431" max="7431" width="7.42578125" style="371" customWidth="1"/>
    <col min="7432" max="7432" width="7.5703125" style="371" customWidth="1"/>
    <col min="7433" max="7433" width="7" style="371" customWidth="1"/>
    <col min="7434" max="7438" width="8.140625" style="371" customWidth="1"/>
    <col min="7439" max="7439" width="10.85546875" style="371" customWidth="1"/>
    <col min="7440" max="7680" width="9.140625" style="371"/>
    <col min="7681" max="7681" width="4.140625" style="371" customWidth="1"/>
    <col min="7682" max="7682" width="26.7109375" style="371" customWidth="1"/>
    <col min="7683" max="7684" width="7.7109375" style="371" customWidth="1"/>
    <col min="7685" max="7685" width="8.140625" style="371" customWidth="1"/>
    <col min="7686" max="7686" width="7.5703125" style="371" customWidth="1"/>
    <col min="7687" max="7687" width="7.42578125" style="371" customWidth="1"/>
    <col min="7688" max="7688" width="7.5703125" style="371" customWidth="1"/>
    <col min="7689" max="7689" width="7" style="371" customWidth="1"/>
    <col min="7690" max="7694" width="8.140625" style="371" customWidth="1"/>
    <col min="7695" max="7695" width="10.85546875" style="371" customWidth="1"/>
    <col min="7696" max="7936" width="9.140625" style="371"/>
    <col min="7937" max="7937" width="4.140625" style="371" customWidth="1"/>
    <col min="7938" max="7938" width="26.7109375" style="371" customWidth="1"/>
    <col min="7939" max="7940" width="7.7109375" style="371" customWidth="1"/>
    <col min="7941" max="7941" width="8.140625" style="371" customWidth="1"/>
    <col min="7942" max="7942" width="7.5703125" style="371" customWidth="1"/>
    <col min="7943" max="7943" width="7.42578125" style="371" customWidth="1"/>
    <col min="7944" max="7944" width="7.5703125" style="371" customWidth="1"/>
    <col min="7945" max="7945" width="7" style="371" customWidth="1"/>
    <col min="7946" max="7950" width="8.140625" style="371" customWidth="1"/>
    <col min="7951" max="7951" width="10.85546875" style="371" customWidth="1"/>
    <col min="7952" max="8192" width="9.140625" style="371"/>
    <col min="8193" max="8193" width="4.140625" style="371" customWidth="1"/>
    <col min="8194" max="8194" width="26.7109375" style="371" customWidth="1"/>
    <col min="8195" max="8196" width="7.7109375" style="371" customWidth="1"/>
    <col min="8197" max="8197" width="8.140625" style="371" customWidth="1"/>
    <col min="8198" max="8198" width="7.5703125" style="371" customWidth="1"/>
    <col min="8199" max="8199" width="7.42578125" style="371" customWidth="1"/>
    <col min="8200" max="8200" width="7.5703125" style="371" customWidth="1"/>
    <col min="8201" max="8201" width="7" style="371" customWidth="1"/>
    <col min="8202" max="8206" width="8.140625" style="371" customWidth="1"/>
    <col min="8207" max="8207" width="10.85546875" style="371" customWidth="1"/>
    <col min="8208" max="8448" width="9.140625" style="371"/>
    <col min="8449" max="8449" width="4.140625" style="371" customWidth="1"/>
    <col min="8450" max="8450" width="26.7109375" style="371" customWidth="1"/>
    <col min="8451" max="8452" width="7.7109375" style="371" customWidth="1"/>
    <col min="8453" max="8453" width="8.140625" style="371" customWidth="1"/>
    <col min="8454" max="8454" width="7.5703125" style="371" customWidth="1"/>
    <col min="8455" max="8455" width="7.42578125" style="371" customWidth="1"/>
    <col min="8456" max="8456" width="7.5703125" style="371" customWidth="1"/>
    <col min="8457" max="8457" width="7" style="371" customWidth="1"/>
    <col min="8458" max="8462" width="8.140625" style="371" customWidth="1"/>
    <col min="8463" max="8463" width="10.85546875" style="371" customWidth="1"/>
    <col min="8464" max="8704" width="9.140625" style="371"/>
    <col min="8705" max="8705" width="4.140625" style="371" customWidth="1"/>
    <col min="8706" max="8706" width="26.7109375" style="371" customWidth="1"/>
    <col min="8707" max="8708" width="7.7109375" style="371" customWidth="1"/>
    <col min="8709" max="8709" width="8.140625" style="371" customWidth="1"/>
    <col min="8710" max="8710" width="7.5703125" style="371" customWidth="1"/>
    <col min="8711" max="8711" width="7.42578125" style="371" customWidth="1"/>
    <col min="8712" max="8712" width="7.5703125" style="371" customWidth="1"/>
    <col min="8713" max="8713" width="7" style="371" customWidth="1"/>
    <col min="8714" max="8718" width="8.140625" style="371" customWidth="1"/>
    <col min="8719" max="8719" width="10.85546875" style="371" customWidth="1"/>
    <col min="8720" max="8960" width="9.140625" style="371"/>
    <col min="8961" max="8961" width="4.140625" style="371" customWidth="1"/>
    <col min="8962" max="8962" width="26.7109375" style="371" customWidth="1"/>
    <col min="8963" max="8964" width="7.7109375" style="371" customWidth="1"/>
    <col min="8965" max="8965" width="8.140625" style="371" customWidth="1"/>
    <col min="8966" max="8966" width="7.5703125" style="371" customWidth="1"/>
    <col min="8967" max="8967" width="7.42578125" style="371" customWidth="1"/>
    <col min="8968" max="8968" width="7.5703125" style="371" customWidth="1"/>
    <col min="8969" max="8969" width="7" style="371" customWidth="1"/>
    <col min="8970" max="8974" width="8.140625" style="371" customWidth="1"/>
    <col min="8975" max="8975" width="10.85546875" style="371" customWidth="1"/>
    <col min="8976" max="9216" width="9.140625" style="371"/>
    <col min="9217" max="9217" width="4.140625" style="371" customWidth="1"/>
    <col min="9218" max="9218" width="26.7109375" style="371" customWidth="1"/>
    <col min="9219" max="9220" width="7.7109375" style="371" customWidth="1"/>
    <col min="9221" max="9221" width="8.140625" style="371" customWidth="1"/>
    <col min="9222" max="9222" width="7.5703125" style="371" customWidth="1"/>
    <col min="9223" max="9223" width="7.42578125" style="371" customWidth="1"/>
    <col min="9224" max="9224" width="7.5703125" style="371" customWidth="1"/>
    <col min="9225" max="9225" width="7" style="371" customWidth="1"/>
    <col min="9226" max="9230" width="8.140625" style="371" customWidth="1"/>
    <col min="9231" max="9231" width="10.85546875" style="371" customWidth="1"/>
    <col min="9232" max="9472" width="9.140625" style="371"/>
    <col min="9473" max="9473" width="4.140625" style="371" customWidth="1"/>
    <col min="9474" max="9474" width="26.7109375" style="371" customWidth="1"/>
    <col min="9475" max="9476" width="7.7109375" style="371" customWidth="1"/>
    <col min="9477" max="9477" width="8.140625" style="371" customWidth="1"/>
    <col min="9478" max="9478" width="7.5703125" style="371" customWidth="1"/>
    <col min="9479" max="9479" width="7.42578125" style="371" customWidth="1"/>
    <col min="9480" max="9480" width="7.5703125" style="371" customWidth="1"/>
    <col min="9481" max="9481" width="7" style="371" customWidth="1"/>
    <col min="9482" max="9486" width="8.140625" style="371" customWidth="1"/>
    <col min="9487" max="9487" width="10.85546875" style="371" customWidth="1"/>
    <col min="9488" max="9728" width="9.140625" style="371"/>
    <col min="9729" max="9729" width="4.140625" style="371" customWidth="1"/>
    <col min="9730" max="9730" width="26.7109375" style="371" customWidth="1"/>
    <col min="9731" max="9732" width="7.7109375" style="371" customWidth="1"/>
    <col min="9733" max="9733" width="8.140625" style="371" customWidth="1"/>
    <col min="9734" max="9734" width="7.5703125" style="371" customWidth="1"/>
    <col min="9735" max="9735" width="7.42578125" style="371" customWidth="1"/>
    <col min="9736" max="9736" width="7.5703125" style="371" customWidth="1"/>
    <col min="9737" max="9737" width="7" style="371" customWidth="1"/>
    <col min="9738" max="9742" width="8.140625" style="371" customWidth="1"/>
    <col min="9743" max="9743" width="10.85546875" style="371" customWidth="1"/>
    <col min="9744" max="9984" width="9.140625" style="371"/>
    <col min="9985" max="9985" width="4.140625" style="371" customWidth="1"/>
    <col min="9986" max="9986" width="26.7109375" style="371" customWidth="1"/>
    <col min="9987" max="9988" width="7.7109375" style="371" customWidth="1"/>
    <col min="9989" max="9989" width="8.140625" style="371" customWidth="1"/>
    <col min="9990" max="9990" width="7.5703125" style="371" customWidth="1"/>
    <col min="9991" max="9991" width="7.42578125" style="371" customWidth="1"/>
    <col min="9992" max="9992" width="7.5703125" style="371" customWidth="1"/>
    <col min="9993" max="9993" width="7" style="371" customWidth="1"/>
    <col min="9994" max="9998" width="8.140625" style="371" customWidth="1"/>
    <col min="9999" max="9999" width="10.85546875" style="371" customWidth="1"/>
    <col min="10000" max="10240" width="9.140625" style="371"/>
    <col min="10241" max="10241" width="4.140625" style="371" customWidth="1"/>
    <col min="10242" max="10242" width="26.7109375" style="371" customWidth="1"/>
    <col min="10243" max="10244" width="7.7109375" style="371" customWidth="1"/>
    <col min="10245" max="10245" width="8.140625" style="371" customWidth="1"/>
    <col min="10246" max="10246" width="7.5703125" style="371" customWidth="1"/>
    <col min="10247" max="10247" width="7.42578125" style="371" customWidth="1"/>
    <col min="10248" max="10248" width="7.5703125" style="371" customWidth="1"/>
    <col min="10249" max="10249" width="7" style="371" customWidth="1"/>
    <col min="10250" max="10254" width="8.140625" style="371" customWidth="1"/>
    <col min="10255" max="10255" width="10.85546875" style="371" customWidth="1"/>
    <col min="10256" max="10496" width="9.140625" style="371"/>
    <col min="10497" max="10497" width="4.140625" style="371" customWidth="1"/>
    <col min="10498" max="10498" width="26.7109375" style="371" customWidth="1"/>
    <col min="10499" max="10500" width="7.7109375" style="371" customWidth="1"/>
    <col min="10501" max="10501" width="8.140625" style="371" customWidth="1"/>
    <col min="10502" max="10502" width="7.5703125" style="371" customWidth="1"/>
    <col min="10503" max="10503" width="7.42578125" style="371" customWidth="1"/>
    <col min="10504" max="10504" width="7.5703125" style="371" customWidth="1"/>
    <col min="10505" max="10505" width="7" style="371" customWidth="1"/>
    <col min="10506" max="10510" width="8.140625" style="371" customWidth="1"/>
    <col min="10511" max="10511" width="10.85546875" style="371" customWidth="1"/>
    <col min="10512" max="10752" width="9.140625" style="371"/>
    <col min="10753" max="10753" width="4.140625" style="371" customWidth="1"/>
    <col min="10754" max="10754" width="26.7109375" style="371" customWidth="1"/>
    <col min="10755" max="10756" width="7.7109375" style="371" customWidth="1"/>
    <col min="10757" max="10757" width="8.140625" style="371" customWidth="1"/>
    <col min="10758" max="10758" width="7.5703125" style="371" customWidth="1"/>
    <col min="10759" max="10759" width="7.42578125" style="371" customWidth="1"/>
    <col min="10760" max="10760" width="7.5703125" style="371" customWidth="1"/>
    <col min="10761" max="10761" width="7" style="371" customWidth="1"/>
    <col min="10762" max="10766" width="8.140625" style="371" customWidth="1"/>
    <col min="10767" max="10767" width="10.85546875" style="371" customWidth="1"/>
    <col min="10768" max="11008" width="9.140625" style="371"/>
    <col min="11009" max="11009" width="4.140625" style="371" customWidth="1"/>
    <col min="11010" max="11010" width="26.7109375" style="371" customWidth="1"/>
    <col min="11011" max="11012" width="7.7109375" style="371" customWidth="1"/>
    <col min="11013" max="11013" width="8.140625" style="371" customWidth="1"/>
    <col min="11014" max="11014" width="7.5703125" style="371" customWidth="1"/>
    <col min="11015" max="11015" width="7.42578125" style="371" customWidth="1"/>
    <col min="11016" max="11016" width="7.5703125" style="371" customWidth="1"/>
    <col min="11017" max="11017" width="7" style="371" customWidth="1"/>
    <col min="11018" max="11022" width="8.140625" style="371" customWidth="1"/>
    <col min="11023" max="11023" width="10.85546875" style="371" customWidth="1"/>
    <col min="11024" max="11264" width="9.140625" style="371"/>
    <col min="11265" max="11265" width="4.140625" style="371" customWidth="1"/>
    <col min="11266" max="11266" width="26.7109375" style="371" customWidth="1"/>
    <col min="11267" max="11268" width="7.7109375" style="371" customWidth="1"/>
    <col min="11269" max="11269" width="8.140625" style="371" customWidth="1"/>
    <col min="11270" max="11270" width="7.5703125" style="371" customWidth="1"/>
    <col min="11271" max="11271" width="7.42578125" style="371" customWidth="1"/>
    <col min="11272" max="11272" width="7.5703125" style="371" customWidth="1"/>
    <col min="11273" max="11273" width="7" style="371" customWidth="1"/>
    <col min="11274" max="11278" width="8.140625" style="371" customWidth="1"/>
    <col min="11279" max="11279" width="10.85546875" style="371" customWidth="1"/>
    <col min="11280" max="11520" width="9.140625" style="371"/>
    <col min="11521" max="11521" width="4.140625" style="371" customWidth="1"/>
    <col min="11522" max="11522" width="26.7109375" style="371" customWidth="1"/>
    <col min="11523" max="11524" width="7.7109375" style="371" customWidth="1"/>
    <col min="11525" max="11525" width="8.140625" style="371" customWidth="1"/>
    <col min="11526" max="11526" width="7.5703125" style="371" customWidth="1"/>
    <col min="11527" max="11527" width="7.42578125" style="371" customWidth="1"/>
    <col min="11528" max="11528" width="7.5703125" style="371" customWidth="1"/>
    <col min="11529" max="11529" width="7" style="371" customWidth="1"/>
    <col min="11530" max="11534" width="8.140625" style="371" customWidth="1"/>
    <col min="11535" max="11535" width="10.85546875" style="371" customWidth="1"/>
    <col min="11536" max="11776" width="9.140625" style="371"/>
    <col min="11777" max="11777" width="4.140625" style="371" customWidth="1"/>
    <col min="11778" max="11778" width="26.7109375" style="371" customWidth="1"/>
    <col min="11779" max="11780" width="7.7109375" style="371" customWidth="1"/>
    <col min="11781" max="11781" width="8.140625" style="371" customWidth="1"/>
    <col min="11782" max="11782" width="7.5703125" style="371" customWidth="1"/>
    <col min="11783" max="11783" width="7.42578125" style="371" customWidth="1"/>
    <col min="11784" max="11784" width="7.5703125" style="371" customWidth="1"/>
    <col min="11785" max="11785" width="7" style="371" customWidth="1"/>
    <col min="11786" max="11790" width="8.140625" style="371" customWidth="1"/>
    <col min="11791" max="11791" width="10.85546875" style="371" customWidth="1"/>
    <col min="11792" max="12032" width="9.140625" style="371"/>
    <col min="12033" max="12033" width="4.140625" style="371" customWidth="1"/>
    <col min="12034" max="12034" width="26.7109375" style="371" customWidth="1"/>
    <col min="12035" max="12036" width="7.7109375" style="371" customWidth="1"/>
    <col min="12037" max="12037" width="8.140625" style="371" customWidth="1"/>
    <col min="12038" max="12038" width="7.5703125" style="371" customWidth="1"/>
    <col min="12039" max="12039" width="7.42578125" style="371" customWidth="1"/>
    <col min="12040" max="12040" width="7.5703125" style="371" customWidth="1"/>
    <col min="12041" max="12041" width="7" style="371" customWidth="1"/>
    <col min="12042" max="12046" width="8.140625" style="371" customWidth="1"/>
    <col min="12047" max="12047" width="10.85546875" style="371" customWidth="1"/>
    <col min="12048" max="12288" width="9.140625" style="371"/>
    <col min="12289" max="12289" width="4.140625" style="371" customWidth="1"/>
    <col min="12290" max="12290" width="26.7109375" style="371" customWidth="1"/>
    <col min="12291" max="12292" width="7.7109375" style="371" customWidth="1"/>
    <col min="12293" max="12293" width="8.140625" style="371" customWidth="1"/>
    <col min="12294" max="12294" width="7.5703125" style="371" customWidth="1"/>
    <col min="12295" max="12295" width="7.42578125" style="371" customWidth="1"/>
    <col min="12296" max="12296" width="7.5703125" style="371" customWidth="1"/>
    <col min="12297" max="12297" width="7" style="371" customWidth="1"/>
    <col min="12298" max="12302" width="8.140625" style="371" customWidth="1"/>
    <col min="12303" max="12303" width="10.85546875" style="371" customWidth="1"/>
    <col min="12304" max="12544" width="9.140625" style="371"/>
    <col min="12545" max="12545" width="4.140625" style="371" customWidth="1"/>
    <col min="12546" max="12546" width="26.7109375" style="371" customWidth="1"/>
    <col min="12547" max="12548" width="7.7109375" style="371" customWidth="1"/>
    <col min="12549" max="12549" width="8.140625" style="371" customWidth="1"/>
    <col min="12550" max="12550" width="7.5703125" style="371" customWidth="1"/>
    <col min="12551" max="12551" width="7.42578125" style="371" customWidth="1"/>
    <col min="12552" max="12552" width="7.5703125" style="371" customWidth="1"/>
    <col min="12553" max="12553" width="7" style="371" customWidth="1"/>
    <col min="12554" max="12558" width="8.140625" style="371" customWidth="1"/>
    <col min="12559" max="12559" width="10.85546875" style="371" customWidth="1"/>
    <col min="12560" max="12800" width="9.140625" style="371"/>
    <col min="12801" max="12801" width="4.140625" style="371" customWidth="1"/>
    <col min="12802" max="12802" width="26.7109375" style="371" customWidth="1"/>
    <col min="12803" max="12804" width="7.7109375" style="371" customWidth="1"/>
    <col min="12805" max="12805" width="8.140625" style="371" customWidth="1"/>
    <col min="12806" max="12806" width="7.5703125" style="371" customWidth="1"/>
    <col min="12807" max="12807" width="7.42578125" style="371" customWidth="1"/>
    <col min="12808" max="12808" width="7.5703125" style="371" customWidth="1"/>
    <col min="12809" max="12809" width="7" style="371" customWidth="1"/>
    <col min="12810" max="12814" width="8.140625" style="371" customWidth="1"/>
    <col min="12815" max="12815" width="10.85546875" style="371" customWidth="1"/>
    <col min="12816" max="13056" width="9.140625" style="371"/>
    <col min="13057" max="13057" width="4.140625" style="371" customWidth="1"/>
    <col min="13058" max="13058" width="26.7109375" style="371" customWidth="1"/>
    <col min="13059" max="13060" width="7.7109375" style="371" customWidth="1"/>
    <col min="13061" max="13061" width="8.140625" style="371" customWidth="1"/>
    <col min="13062" max="13062" width="7.5703125" style="371" customWidth="1"/>
    <col min="13063" max="13063" width="7.42578125" style="371" customWidth="1"/>
    <col min="13064" max="13064" width="7.5703125" style="371" customWidth="1"/>
    <col min="13065" max="13065" width="7" style="371" customWidth="1"/>
    <col min="13066" max="13070" width="8.140625" style="371" customWidth="1"/>
    <col min="13071" max="13071" width="10.85546875" style="371" customWidth="1"/>
    <col min="13072" max="13312" width="9.140625" style="371"/>
    <col min="13313" max="13313" width="4.140625" style="371" customWidth="1"/>
    <col min="13314" max="13314" width="26.7109375" style="371" customWidth="1"/>
    <col min="13315" max="13316" width="7.7109375" style="371" customWidth="1"/>
    <col min="13317" max="13317" width="8.140625" style="371" customWidth="1"/>
    <col min="13318" max="13318" width="7.5703125" style="371" customWidth="1"/>
    <col min="13319" max="13319" width="7.42578125" style="371" customWidth="1"/>
    <col min="13320" max="13320" width="7.5703125" style="371" customWidth="1"/>
    <col min="13321" max="13321" width="7" style="371" customWidth="1"/>
    <col min="13322" max="13326" width="8.140625" style="371" customWidth="1"/>
    <col min="13327" max="13327" width="10.85546875" style="371" customWidth="1"/>
    <col min="13328" max="13568" width="9.140625" style="371"/>
    <col min="13569" max="13569" width="4.140625" style="371" customWidth="1"/>
    <col min="13570" max="13570" width="26.7109375" style="371" customWidth="1"/>
    <col min="13571" max="13572" width="7.7109375" style="371" customWidth="1"/>
    <col min="13573" max="13573" width="8.140625" style="371" customWidth="1"/>
    <col min="13574" max="13574" width="7.5703125" style="371" customWidth="1"/>
    <col min="13575" max="13575" width="7.42578125" style="371" customWidth="1"/>
    <col min="13576" max="13576" width="7.5703125" style="371" customWidth="1"/>
    <col min="13577" max="13577" width="7" style="371" customWidth="1"/>
    <col min="13578" max="13582" width="8.140625" style="371" customWidth="1"/>
    <col min="13583" max="13583" width="10.85546875" style="371" customWidth="1"/>
    <col min="13584" max="13824" width="9.140625" style="371"/>
    <col min="13825" max="13825" width="4.140625" style="371" customWidth="1"/>
    <col min="13826" max="13826" width="26.7109375" style="371" customWidth="1"/>
    <col min="13827" max="13828" width="7.7109375" style="371" customWidth="1"/>
    <col min="13829" max="13829" width="8.140625" style="371" customWidth="1"/>
    <col min="13830" max="13830" width="7.5703125" style="371" customWidth="1"/>
    <col min="13831" max="13831" width="7.42578125" style="371" customWidth="1"/>
    <col min="13832" max="13832" width="7.5703125" style="371" customWidth="1"/>
    <col min="13833" max="13833" width="7" style="371" customWidth="1"/>
    <col min="13834" max="13838" width="8.140625" style="371" customWidth="1"/>
    <col min="13839" max="13839" width="10.85546875" style="371" customWidth="1"/>
    <col min="13840" max="14080" width="9.140625" style="371"/>
    <col min="14081" max="14081" width="4.140625" style="371" customWidth="1"/>
    <col min="14082" max="14082" width="26.7109375" style="371" customWidth="1"/>
    <col min="14083" max="14084" width="7.7109375" style="371" customWidth="1"/>
    <col min="14085" max="14085" width="8.140625" style="371" customWidth="1"/>
    <col min="14086" max="14086" width="7.5703125" style="371" customWidth="1"/>
    <col min="14087" max="14087" width="7.42578125" style="371" customWidth="1"/>
    <col min="14088" max="14088" width="7.5703125" style="371" customWidth="1"/>
    <col min="14089" max="14089" width="7" style="371" customWidth="1"/>
    <col min="14090" max="14094" width="8.140625" style="371" customWidth="1"/>
    <col min="14095" max="14095" width="10.85546875" style="371" customWidth="1"/>
    <col min="14096" max="14336" width="9.140625" style="371"/>
    <col min="14337" max="14337" width="4.140625" style="371" customWidth="1"/>
    <col min="14338" max="14338" width="26.7109375" style="371" customWidth="1"/>
    <col min="14339" max="14340" width="7.7109375" style="371" customWidth="1"/>
    <col min="14341" max="14341" width="8.140625" style="371" customWidth="1"/>
    <col min="14342" max="14342" width="7.5703125" style="371" customWidth="1"/>
    <col min="14343" max="14343" width="7.42578125" style="371" customWidth="1"/>
    <col min="14344" max="14344" width="7.5703125" style="371" customWidth="1"/>
    <col min="14345" max="14345" width="7" style="371" customWidth="1"/>
    <col min="14346" max="14350" width="8.140625" style="371" customWidth="1"/>
    <col min="14351" max="14351" width="10.85546875" style="371" customWidth="1"/>
    <col min="14352" max="14592" width="9.140625" style="371"/>
    <col min="14593" max="14593" width="4.140625" style="371" customWidth="1"/>
    <col min="14594" max="14594" width="26.7109375" style="371" customWidth="1"/>
    <col min="14595" max="14596" width="7.7109375" style="371" customWidth="1"/>
    <col min="14597" max="14597" width="8.140625" style="371" customWidth="1"/>
    <col min="14598" max="14598" width="7.5703125" style="371" customWidth="1"/>
    <col min="14599" max="14599" width="7.42578125" style="371" customWidth="1"/>
    <col min="14600" max="14600" width="7.5703125" style="371" customWidth="1"/>
    <col min="14601" max="14601" width="7" style="371" customWidth="1"/>
    <col min="14602" max="14606" width="8.140625" style="371" customWidth="1"/>
    <col min="14607" max="14607" width="10.85546875" style="371" customWidth="1"/>
    <col min="14608" max="14848" width="9.140625" style="371"/>
    <col min="14849" max="14849" width="4.140625" style="371" customWidth="1"/>
    <col min="14850" max="14850" width="26.7109375" style="371" customWidth="1"/>
    <col min="14851" max="14852" width="7.7109375" style="371" customWidth="1"/>
    <col min="14853" max="14853" width="8.140625" style="371" customWidth="1"/>
    <col min="14854" max="14854" width="7.5703125" style="371" customWidth="1"/>
    <col min="14855" max="14855" width="7.42578125" style="371" customWidth="1"/>
    <col min="14856" max="14856" width="7.5703125" style="371" customWidth="1"/>
    <col min="14857" max="14857" width="7" style="371" customWidth="1"/>
    <col min="14858" max="14862" width="8.140625" style="371" customWidth="1"/>
    <col min="14863" max="14863" width="10.85546875" style="371" customWidth="1"/>
    <col min="14864" max="15104" width="9.140625" style="371"/>
    <col min="15105" max="15105" width="4.140625" style="371" customWidth="1"/>
    <col min="15106" max="15106" width="26.7109375" style="371" customWidth="1"/>
    <col min="15107" max="15108" width="7.7109375" style="371" customWidth="1"/>
    <col min="15109" max="15109" width="8.140625" style="371" customWidth="1"/>
    <col min="15110" max="15110" width="7.5703125" style="371" customWidth="1"/>
    <col min="15111" max="15111" width="7.42578125" style="371" customWidth="1"/>
    <col min="15112" max="15112" width="7.5703125" style="371" customWidth="1"/>
    <col min="15113" max="15113" width="7" style="371" customWidth="1"/>
    <col min="15114" max="15118" width="8.140625" style="371" customWidth="1"/>
    <col min="15119" max="15119" width="10.85546875" style="371" customWidth="1"/>
    <col min="15120" max="15360" width="9.140625" style="371"/>
    <col min="15361" max="15361" width="4.140625" style="371" customWidth="1"/>
    <col min="15362" max="15362" width="26.7109375" style="371" customWidth="1"/>
    <col min="15363" max="15364" width="7.7109375" style="371" customWidth="1"/>
    <col min="15365" max="15365" width="8.140625" style="371" customWidth="1"/>
    <col min="15366" max="15366" width="7.5703125" style="371" customWidth="1"/>
    <col min="15367" max="15367" width="7.42578125" style="371" customWidth="1"/>
    <col min="15368" max="15368" width="7.5703125" style="371" customWidth="1"/>
    <col min="15369" max="15369" width="7" style="371" customWidth="1"/>
    <col min="15370" max="15374" width="8.140625" style="371" customWidth="1"/>
    <col min="15375" max="15375" width="10.85546875" style="371" customWidth="1"/>
    <col min="15376" max="15616" width="9.140625" style="371"/>
    <col min="15617" max="15617" width="4.140625" style="371" customWidth="1"/>
    <col min="15618" max="15618" width="26.7109375" style="371" customWidth="1"/>
    <col min="15619" max="15620" width="7.7109375" style="371" customWidth="1"/>
    <col min="15621" max="15621" width="8.140625" style="371" customWidth="1"/>
    <col min="15622" max="15622" width="7.5703125" style="371" customWidth="1"/>
    <col min="15623" max="15623" width="7.42578125" style="371" customWidth="1"/>
    <col min="15624" max="15624" width="7.5703125" style="371" customWidth="1"/>
    <col min="15625" max="15625" width="7" style="371" customWidth="1"/>
    <col min="15626" max="15630" width="8.140625" style="371" customWidth="1"/>
    <col min="15631" max="15631" width="10.85546875" style="371" customWidth="1"/>
    <col min="15632" max="15872" width="9.140625" style="371"/>
    <col min="15873" max="15873" width="4.140625" style="371" customWidth="1"/>
    <col min="15874" max="15874" width="26.7109375" style="371" customWidth="1"/>
    <col min="15875" max="15876" width="7.7109375" style="371" customWidth="1"/>
    <col min="15877" max="15877" width="8.140625" style="371" customWidth="1"/>
    <col min="15878" max="15878" width="7.5703125" style="371" customWidth="1"/>
    <col min="15879" max="15879" width="7.42578125" style="371" customWidth="1"/>
    <col min="15880" max="15880" width="7.5703125" style="371" customWidth="1"/>
    <col min="15881" max="15881" width="7" style="371" customWidth="1"/>
    <col min="15882" max="15886" width="8.140625" style="371" customWidth="1"/>
    <col min="15887" max="15887" width="10.85546875" style="371" customWidth="1"/>
    <col min="15888" max="16128" width="9.140625" style="371"/>
    <col min="16129" max="16129" width="4.140625" style="371" customWidth="1"/>
    <col min="16130" max="16130" width="26.7109375" style="371" customWidth="1"/>
    <col min="16131" max="16132" width="7.7109375" style="371" customWidth="1"/>
    <col min="16133" max="16133" width="8.140625" style="371" customWidth="1"/>
    <col min="16134" max="16134" width="7.5703125" style="371" customWidth="1"/>
    <col min="16135" max="16135" width="7.42578125" style="371" customWidth="1"/>
    <col min="16136" max="16136" width="7.5703125" style="371" customWidth="1"/>
    <col min="16137" max="16137" width="7" style="371" customWidth="1"/>
    <col min="16138" max="16142" width="8.140625" style="371" customWidth="1"/>
    <col min="16143" max="16143" width="10.85546875" style="371" customWidth="1"/>
    <col min="16144" max="16384" width="9.140625" style="371"/>
  </cols>
  <sheetData>
    <row r="1" spans="1:15" x14ac:dyDescent="0.25">
      <c r="A1" s="994" t="s">
        <v>0</v>
      </c>
      <c r="B1" s="994"/>
      <c r="N1" s="995" t="s">
        <v>334</v>
      </c>
      <c r="O1" s="995"/>
    </row>
    <row r="2" spans="1:15" x14ac:dyDescent="0.25">
      <c r="A2" s="996" t="s">
        <v>388</v>
      </c>
      <c r="B2" s="996"/>
      <c r="C2" s="996"/>
      <c r="D2" s="996"/>
      <c r="E2" s="996"/>
      <c r="F2" s="996"/>
      <c r="G2" s="996"/>
      <c r="H2" s="996"/>
      <c r="I2" s="996"/>
      <c r="J2" s="996"/>
      <c r="K2" s="996"/>
      <c r="L2" s="996"/>
      <c r="M2" s="996"/>
      <c r="N2" s="996"/>
      <c r="O2" s="996"/>
    </row>
    <row r="3" spans="1:15" ht="16.5" thickBot="1" x14ac:dyDescent="0.3">
      <c r="O3" s="373" t="s">
        <v>2</v>
      </c>
    </row>
    <row r="4" spans="1:15" s="372" customFormat="1" ht="36.75" thickBot="1" x14ac:dyDescent="0.3">
      <c r="A4" s="374" t="s">
        <v>335</v>
      </c>
      <c r="B4" s="375" t="s">
        <v>336</v>
      </c>
      <c r="C4" s="375" t="s">
        <v>337</v>
      </c>
      <c r="D4" s="375" t="s">
        <v>338</v>
      </c>
      <c r="E4" s="375" t="s">
        <v>339</v>
      </c>
      <c r="F4" s="375" t="s">
        <v>340</v>
      </c>
      <c r="G4" s="375" t="s">
        <v>341</v>
      </c>
      <c r="H4" s="375" t="s">
        <v>342</v>
      </c>
      <c r="I4" s="375" t="s">
        <v>343</v>
      </c>
      <c r="J4" s="375" t="s">
        <v>344</v>
      </c>
      <c r="K4" s="375" t="s">
        <v>345</v>
      </c>
      <c r="L4" s="375" t="s">
        <v>346</v>
      </c>
      <c r="M4" s="375" t="s">
        <v>347</v>
      </c>
      <c r="N4" s="375" t="s">
        <v>348</v>
      </c>
      <c r="O4" s="376" t="s">
        <v>202</v>
      </c>
    </row>
    <row r="5" spans="1:15" s="378" customFormat="1" ht="16.5" thickBot="1" x14ac:dyDescent="0.3">
      <c r="A5" s="377" t="s">
        <v>198</v>
      </c>
      <c r="B5" s="997" t="s">
        <v>349</v>
      </c>
      <c r="C5" s="997"/>
      <c r="D5" s="997"/>
      <c r="E5" s="997"/>
      <c r="F5" s="997"/>
      <c r="G5" s="997"/>
      <c r="H5" s="997"/>
      <c r="I5" s="997"/>
      <c r="J5" s="997"/>
      <c r="K5" s="997"/>
      <c r="L5" s="997"/>
      <c r="M5" s="997"/>
      <c r="N5" s="997"/>
      <c r="O5" s="998"/>
    </row>
    <row r="6" spans="1:15" s="378" customFormat="1" ht="22.5" x14ac:dyDescent="0.25">
      <c r="A6" s="379" t="s">
        <v>25</v>
      </c>
      <c r="B6" s="380" t="s">
        <v>350</v>
      </c>
      <c r="C6" s="381">
        <f>'1.sz.melléklet'!G21/12</f>
        <v>75335178</v>
      </c>
      <c r="D6" s="381">
        <f>'1.sz.melléklet'!G21/12</f>
        <v>75335178</v>
      </c>
      <c r="E6" s="381">
        <f>'1.sz.melléklet'!G21/12</f>
        <v>75335178</v>
      </c>
      <c r="F6" s="381">
        <f>'1.sz.melléklet'!G21/12</f>
        <v>75335178</v>
      </c>
      <c r="G6" s="381">
        <f>'1.sz.melléklet'!G21/12</f>
        <v>75335178</v>
      </c>
      <c r="H6" s="381">
        <f>'1.sz.melléklet'!G21/12</f>
        <v>75335178</v>
      </c>
      <c r="I6" s="381">
        <f>'1.sz.melléklet'!G21/12</f>
        <v>75335178</v>
      </c>
      <c r="J6" s="381">
        <f>'1.sz.melléklet'!G21/12</f>
        <v>75335178</v>
      </c>
      <c r="K6" s="381">
        <f>'1.sz.melléklet'!G21/12</f>
        <v>75335178</v>
      </c>
      <c r="L6" s="381">
        <f>'1.sz.melléklet'!G21/12</f>
        <v>75335178</v>
      </c>
      <c r="M6" s="381">
        <f>'1.sz.melléklet'!G21/12</f>
        <v>75335178</v>
      </c>
      <c r="N6" s="381">
        <f>'1.sz.melléklet'!G21/12</f>
        <v>75335178</v>
      </c>
      <c r="O6" s="382">
        <f>SUM(C6:N6)</f>
        <v>904022136</v>
      </c>
    </row>
    <row r="7" spans="1:15" s="387" customFormat="1" ht="22.5" x14ac:dyDescent="0.25">
      <c r="A7" s="383" t="s">
        <v>80</v>
      </c>
      <c r="B7" s="384" t="s">
        <v>351</v>
      </c>
      <c r="C7" s="385"/>
      <c r="D7" s="385"/>
      <c r="E7" s="385"/>
      <c r="F7" s="385"/>
      <c r="G7" s="385"/>
      <c r="H7" s="385"/>
      <c r="I7" s="385"/>
      <c r="J7" s="385"/>
      <c r="K7" s="385"/>
      <c r="L7" s="385"/>
      <c r="M7" s="385"/>
      <c r="N7" s="385"/>
      <c r="O7" s="386">
        <f>SUM(C7:N7)</f>
        <v>0</v>
      </c>
    </row>
    <row r="8" spans="1:15" s="387" customFormat="1" ht="22.5" x14ac:dyDescent="0.25">
      <c r="A8" s="383" t="s">
        <v>47</v>
      </c>
      <c r="B8" s="388" t="s">
        <v>352</v>
      </c>
      <c r="C8" s="389"/>
      <c r="D8" s="389"/>
      <c r="E8" s="389"/>
      <c r="F8" s="389"/>
      <c r="G8" s="389">
        <f>'1.sz.melléklet'!G77</f>
        <v>300000000</v>
      </c>
      <c r="H8" s="389"/>
      <c r="I8" s="389"/>
      <c r="J8" s="389"/>
      <c r="K8" s="389"/>
      <c r="L8" s="389"/>
      <c r="M8" s="389"/>
      <c r="N8" s="390"/>
      <c r="O8" s="386">
        <f t="shared" ref="O8:O13" si="0">SUM(C8:N8)</f>
        <v>300000000</v>
      </c>
    </row>
    <row r="9" spans="1:15" s="387" customFormat="1" x14ac:dyDescent="0.25">
      <c r="A9" s="383" t="s">
        <v>353</v>
      </c>
      <c r="B9" s="391" t="s">
        <v>26</v>
      </c>
      <c r="C9" s="385">
        <v>6000000</v>
      </c>
      <c r="D9" s="385">
        <v>15000000</v>
      </c>
      <c r="E9" s="385">
        <v>225000000</v>
      </c>
      <c r="F9" s="385">
        <v>25000000</v>
      </c>
      <c r="G9" s="385">
        <v>10000000</v>
      </c>
      <c r="H9" s="385">
        <v>10000000</v>
      </c>
      <c r="I9" s="385">
        <v>10000000</v>
      </c>
      <c r="J9" s="385">
        <v>25000000</v>
      </c>
      <c r="K9" s="385">
        <v>225000000</v>
      </c>
      <c r="L9" s="385">
        <v>20000000</v>
      </c>
      <c r="M9" s="385">
        <v>10000000</v>
      </c>
      <c r="N9" s="385">
        <v>70800000</v>
      </c>
      <c r="O9" s="386">
        <f t="shared" si="0"/>
        <v>651800000</v>
      </c>
    </row>
    <row r="10" spans="1:15" s="387" customFormat="1" x14ac:dyDescent="0.25">
      <c r="A10" s="383" t="s">
        <v>354</v>
      </c>
      <c r="B10" s="391" t="s">
        <v>355</v>
      </c>
      <c r="C10" s="385">
        <f>'1.sz.melléklet'!G36/12</f>
        <v>15993009.25</v>
      </c>
      <c r="D10" s="385">
        <f>'1.sz.melléklet'!G36/12</f>
        <v>15993009.25</v>
      </c>
      <c r="E10" s="385">
        <f>'1.sz.melléklet'!G36/12</f>
        <v>15993009.25</v>
      </c>
      <c r="F10" s="385">
        <f>'1.sz.melléklet'!G36/12</f>
        <v>15993009.25</v>
      </c>
      <c r="G10" s="385">
        <f>'1.sz.melléklet'!G36/12</f>
        <v>15993009.25</v>
      </c>
      <c r="H10" s="385">
        <f>'1.sz.melléklet'!G36/12</f>
        <v>15993009.25</v>
      </c>
      <c r="I10" s="385">
        <f>'1.sz.melléklet'!G36/12</f>
        <v>15993009.25</v>
      </c>
      <c r="J10" s="385">
        <f>'1.sz.melléklet'!G36/12</f>
        <v>15993009.25</v>
      </c>
      <c r="K10" s="385">
        <f>'1.sz.melléklet'!G36/12</f>
        <v>15993009.25</v>
      </c>
      <c r="L10" s="385">
        <f>'1.sz.melléklet'!G36/12</f>
        <v>15993009.25</v>
      </c>
      <c r="M10" s="385">
        <f>'1.sz.melléklet'!G36/12</f>
        <v>15993009.25</v>
      </c>
      <c r="N10" s="385">
        <f>'1.sz.melléklet'!G36/12</f>
        <v>15993009.25</v>
      </c>
      <c r="O10" s="386">
        <f t="shared" si="0"/>
        <v>191916111</v>
      </c>
    </row>
    <row r="11" spans="1:15" s="387" customFormat="1" x14ac:dyDescent="0.25">
      <c r="A11" s="383" t="s">
        <v>356</v>
      </c>
      <c r="B11" s="391" t="s">
        <v>357</v>
      </c>
      <c r="C11" s="385"/>
      <c r="D11" s="385"/>
      <c r="E11" s="385"/>
      <c r="F11" s="385"/>
      <c r="G11" s="385"/>
      <c r="H11" s="385">
        <f>'1.sz.melléklet'!G84</f>
        <v>28702000</v>
      </c>
      <c r="I11" s="385"/>
      <c r="J11" s="385"/>
      <c r="K11" s="385"/>
      <c r="L11" s="385"/>
      <c r="M11" s="385"/>
      <c r="N11" s="385"/>
      <c r="O11" s="386">
        <f t="shared" si="0"/>
        <v>28702000</v>
      </c>
    </row>
    <row r="12" spans="1:15" s="387" customFormat="1" x14ac:dyDescent="0.25">
      <c r="A12" s="383" t="s">
        <v>358</v>
      </c>
      <c r="B12" s="391" t="s">
        <v>359</v>
      </c>
      <c r="C12" s="385">
        <f>'1.sz.melléklet'!G39/12</f>
        <v>913345.66666666663</v>
      </c>
      <c r="D12" s="385">
        <f>'1.sz.melléklet'!G39/12</f>
        <v>913345.66666666663</v>
      </c>
      <c r="E12" s="385">
        <f>'1.sz.melléklet'!G39/12</f>
        <v>913345.66666666663</v>
      </c>
      <c r="F12" s="385">
        <f>'1.sz.melléklet'!G39/12+'1.sz.melléklet'!G53/2</f>
        <v>14214775.666666666</v>
      </c>
      <c r="G12" s="385">
        <f>'1.sz.melléklet'!G39/12</f>
        <v>913345.66666666663</v>
      </c>
      <c r="H12" s="385">
        <f>'1.sz.melléklet'!G39/12</f>
        <v>913345.66666666663</v>
      </c>
      <c r="I12" s="385">
        <f>'1.sz.melléklet'!G39/12</f>
        <v>913345.66666666663</v>
      </c>
      <c r="J12" s="385">
        <f>'1.sz.melléklet'!G39/12+'1.sz.melléklet'!G53/2</f>
        <v>14214775.666666666</v>
      </c>
      <c r="K12" s="385">
        <f>'1.sz.melléklet'!G39/12</f>
        <v>913345.66666666663</v>
      </c>
      <c r="L12" s="385">
        <f>'1.sz.melléklet'!G39/12</f>
        <v>913345.66666666663</v>
      </c>
      <c r="M12" s="385">
        <f>'1.sz.melléklet'!G39/12</f>
        <v>913345.66666666663</v>
      </c>
      <c r="N12" s="385">
        <f>'1.sz.melléklet'!G39/12</f>
        <v>913345.66666666663</v>
      </c>
      <c r="O12" s="386">
        <f t="shared" si="0"/>
        <v>37563007.999999993</v>
      </c>
    </row>
    <row r="13" spans="1:15" s="387" customFormat="1" ht="22.5" x14ac:dyDescent="0.25">
      <c r="A13" s="383" t="s">
        <v>360</v>
      </c>
      <c r="B13" s="384" t="s">
        <v>361</v>
      </c>
      <c r="C13" s="385"/>
      <c r="D13" s="385"/>
      <c r="E13" s="385">
        <f>'1.sz.melléklet'!G109/6+'1.sz.melléklet'!G111/4</f>
        <v>366998042.5</v>
      </c>
      <c r="F13" s="385"/>
      <c r="G13" s="385">
        <f>'1.sz.melléklet'!G109/6</f>
        <v>366873042.5</v>
      </c>
      <c r="H13" s="385">
        <f>'1.sz.melléklet'!G111/4</f>
        <v>125000</v>
      </c>
      <c r="I13" s="385">
        <f>'1.sz.melléklet'!G109/6</f>
        <v>366873042.5</v>
      </c>
      <c r="J13" s="385"/>
      <c r="K13" s="385">
        <f>'1.sz.melléklet'!G109/6+'1.sz.melléklet'!G111/4</f>
        <v>366998042.5</v>
      </c>
      <c r="L13" s="385"/>
      <c r="M13" s="385">
        <f>'1.sz.melléklet'!G109/6</f>
        <v>366873042.5</v>
      </c>
      <c r="N13" s="385">
        <f>'1.sz.melléklet'!G109/6+'1.sz.melléklet'!G111/4</f>
        <v>366998042.5</v>
      </c>
      <c r="O13" s="386">
        <f t="shared" si="0"/>
        <v>2201738255</v>
      </c>
    </row>
    <row r="14" spans="1:15" s="387" customFormat="1" ht="16.5" thickBot="1" x14ac:dyDescent="0.3">
      <c r="A14" s="383" t="s">
        <v>362</v>
      </c>
      <c r="B14" s="391" t="s">
        <v>363</v>
      </c>
      <c r="C14" s="385">
        <f>'1.sz.melléklet'!G117/2+'1.sz.melléklet'!G120/2</f>
        <v>34704906.5</v>
      </c>
      <c r="D14" s="385">
        <f>'1.sz.melléklet'!G117/2+'1.sz.melléklet'!G120/2</f>
        <v>34704906.5</v>
      </c>
      <c r="E14" s="385">
        <f>('1.sz.melléklet'!G118-4952000)/9</f>
        <v>49564830.111111112</v>
      </c>
      <c r="F14" s="385">
        <f>('1.sz.melléklet'!G118-4952000)/9</f>
        <v>49564830.111111112</v>
      </c>
      <c r="G14" s="385">
        <f>('1.sz.melléklet'!G118-4952000)/9</f>
        <v>49564830.111111112</v>
      </c>
      <c r="H14" s="385">
        <f>'1.sz.melléklet'!G118-166818256-279265215+'1.sz.melléklet'!G121/2</f>
        <v>57743740.5</v>
      </c>
      <c r="I14" s="385">
        <f>('1.sz.melléklet'!G118-4952000)/9</f>
        <v>49564830.111111112</v>
      </c>
      <c r="J14" s="385">
        <f>('1.sz.melléklet'!G118-4952000)/9</f>
        <v>49564830.111111112</v>
      </c>
      <c r="K14" s="385">
        <f>('1.sz.melléklet'!G118-4952000)/9</f>
        <v>49564830.111111112</v>
      </c>
      <c r="L14" s="385">
        <f>('1.sz.melléklet'!G118-4952000)/9</f>
        <v>49564830.111111112</v>
      </c>
      <c r="M14" s="385">
        <f>('1.sz.melléklet'!G118-4952000)/9</f>
        <v>49564830.111111112</v>
      </c>
      <c r="N14" s="385">
        <f>('1.sz.melléklet'!G118-4952000)/9+'1.sz.melléklet'!G121/2</f>
        <v>102356570.6111111</v>
      </c>
      <c r="O14" s="392">
        <f>SUM(C14:N14)</f>
        <v>626028765</v>
      </c>
    </row>
    <row r="15" spans="1:15" s="378" customFormat="1" ht="16.5" thickBot="1" x14ac:dyDescent="0.3">
      <c r="A15" s="377" t="s">
        <v>364</v>
      </c>
      <c r="B15" s="393" t="s">
        <v>365</v>
      </c>
      <c r="C15" s="394">
        <f>SUM(C6:C14)</f>
        <v>132946439.41666667</v>
      </c>
      <c r="D15" s="394">
        <f t="shared" ref="D15:N15" si="1">SUM(D6:D14)</f>
        <v>141946439.41666669</v>
      </c>
      <c r="E15" s="394">
        <f t="shared" si="1"/>
        <v>733804405.52777791</v>
      </c>
      <c r="F15" s="394">
        <f t="shared" si="1"/>
        <v>180107793.02777779</v>
      </c>
      <c r="G15" s="394">
        <f t="shared" si="1"/>
        <v>818679405.52777791</v>
      </c>
      <c r="H15" s="394">
        <f t="shared" si="1"/>
        <v>188812273.41666669</v>
      </c>
      <c r="I15" s="394">
        <f t="shared" si="1"/>
        <v>518679405.52777779</v>
      </c>
      <c r="J15" s="394">
        <f t="shared" si="1"/>
        <v>180107793.02777779</v>
      </c>
      <c r="K15" s="394">
        <f t="shared" si="1"/>
        <v>733804405.52777791</v>
      </c>
      <c r="L15" s="394">
        <f t="shared" si="1"/>
        <v>161806363.02777779</v>
      </c>
      <c r="M15" s="394">
        <f t="shared" si="1"/>
        <v>518679405.52777779</v>
      </c>
      <c r="N15" s="394">
        <f t="shared" si="1"/>
        <v>632396146.02777767</v>
      </c>
      <c r="O15" s="395">
        <f t="shared" ref="O15" si="2">SUM(C15:N15)</f>
        <v>4941770275</v>
      </c>
    </row>
    <row r="16" spans="1:15" s="378" customFormat="1" ht="16.5" thickBot="1" x14ac:dyDescent="0.3">
      <c r="A16" s="377" t="s">
        <v>366</v>
      </c>
      <c r="B16" s="997" t="s">
        <v>188</v>
      </c>
      <c r="C16" s="997"/>
      <c r="D16" s="997"/>
      <c r="E16" s="997"/>
      <c r="F16" s="997"/>
      <c r="G16" s="997"/>
      <c r="H16" s="997"/>
      <c r="I16" s="997"/>
      <c r="J16" s="997"/>
      <c r="K16" s="997"/>
      <c r="L16" s="997"/>
      <c r="M16" s="997"/>
      <c r="N16" s="997"/>
      <c r="O16" s="997"/>
    </row>
    <row r="17" spans="1:15" s="387" customFormat="1" x14ac:dyDescent="0.25">
      <c r="A17" s="396" t="s">
        <v>367</v>
      </c>
      <c r="B17" s="397" t="s">
        <v>368</v>
      </c>
      <c r="C17" s="398">
        <f>'2.sz.melléklet'!G61/12</f>
        <v>56446086.583333336</v>
      </c>
      <c r="D17" s="398">
        <f>'2.sz.melléklet'!G61/12</f>
        <v>56446086.583333336</v>
      </c>
      <c r="E17" s="398">
        <f>'2.sz.melléklet'!G61/12</f>
        <v>56446086.583333336</v>
      </c>
      <c r="F17" s="398">
        <f>'2.sz.melléklet'!G61/12</f>
        <v>56446086.583333336</v>
      </c>
      <c r="G17" s="398">
        <f>'2.sz.melléklet'!G61/12</f>
        <v>56446086.583333336</v>
      </c>
      <c r="H17" s="398">
        <f>'2.sz.melléklet'!G61/12</f>
        <v>56446086.583333336</v>
      </c>
      <c r="I17" s="398">
        <f>'2.sz.melléklet'!G61/12</f>
        <v>56446086.583333336</v>
      </c>
      <c r="J17" s="398">
        <f>'2.sz.melléklet'!G61/12</f>
        <v>56446086.583333336</v>
      </c>
      <c r="K17" s="398">
        <f>'2.sz.melléklet'!G61/12</f>
        <v>56446086.583333336</v>
      </c>
      <c r="L17" s="398">
        <f>'2.sz.melléklet'!G61/12</f>
        <v>56446086.583333336</v>
      </c>
      <c r="M17" s="398">
        <f>'2.sz.melléklet'!G61/12</f>
        <v>56446086.583333336</v>
      </c>
      <c r="N17" s="398">
        <f>'2.sz.melléklet'!G61/12</f>
        <v>56446086.583333336</v>
      </c>
      <c r="O17" s="386">
        <f>SUM(C17:N17)</f>
        <v>677353039</v>
      </c>
    </row>
    <row r="18" spans="1:15" s="387" customFormat="1" ht="22.5" x14ac:dyDescent="0.25">
      <c r="A18" s="383" t="s">
        <v>369</v>
      </c>
      <c r="B18" s="384" t="s">
        <v>370</v>
      </c>
      <c r="C18" s="385">
        <f>'2.sz.melléklet'!H61/12</f>
        <v>11598770.916666666</v>
      </c>
      <c r="D18" s="385">
        <f>'2.sz.melléklet'!H61/12</f>
        <v>11598770.916666666</v>
      </c>
      <c r="E18" s="385">
        <f>'2.sz.melléklet'!H61/12</f>
        <v>11598770.916666666</v>
      </c>
      <c r="F18" s="385">
        <f>'2.sz.melléklet'!H61/12</f>
        <v>11598770.916666666</v>
      </c>
      <c r="G18" s="385">
        <f>'2.sz.melléklet'!H61/12</f>
        <v>11598770.916666666</v>
      </c>
      <c r="H18" s="385">
        <f>'2.sz.melléklet'!H61/12</f>
        <v>11598770.916666666</v>
      </c>
      <c r="I18" s="385">
        <f>'2.sz.melléklet'!H61/12</f>
        <v>11598770.916666666</v>
      </c>
      <c r="J18" s="385">
        <f>'2.sz.melléklet'!H61/12</f>
        <v>11598770.916666666</v>
      </c>
      <c r="K18" s="385">
        <f>'2.sz.melléklet'!H61/12</f>
        <v>11598770.916666666</v>
      </c>
      <c r="L18" s="385">
        <f>'2.sz.melléklet'!H61/12</f>
        <v>11598770.916666666</v>
      </c>
      <c r="M18" s="385">
        <f>'2.sz.melléklet'!H61/12</f>
        <v>11598770.916666666</v>
      </c>
      <c r="N18" s="385">
        <f>'2.sz.melléklet'!H61/12</f>
        <v>11598770.916666666</v>
      </c>
      <c r="O18" s="386">
        <f>SUM(C18:N18)</f>
        <v>139185251.00000003</v>
      </c>
    </row>
    <row r="19" spans="1:15" s="387" customFormat="1" x14ac:dyDescent="0.25">
      <c r="A19" s="383" t="s">
        <v>371</v>
      </c>
      <c r="B19" s="391" t="s">
        <v>372</v>
      </c>
      <c r="C19" s="385">
        <f>'2.sz.melléklet'!I61/12</f>
        <v>61999578.583333336</v>
      </c>
      <c r="D19" s="385">
        <f>'2.sz.melléklet'!I61/12</f>
        <v>61999578.583333336</v>
      </c>
      <c r="E19" s="385">
        <f>'2.sz.melléklet'!I61/12</f>
        <v>61999578.583333336</v>
      </c>
      <c r="F19" s="385">
        <f>'2.sz.melléklet'!I61/12</f>
        <v>61999578.583333336</v>
      </c>
      <c r="G19" s="385">
        <f>'2.sz.melléklet'!I61/12</f>
        <v>61999578.583333336</v>
      </c>
      <c r="H19" s="385">
        <f>'2.sz.melléklet'!I61/12</f>
        <v>61999578.583333336</v>
      </c>
      <c r="I19" s="385">
        <f>'2.sz.melléklet'!I61/12</f>
        <v>61999578.583333336</v>
      </c>
      <c r="J19" s="385">
        <f>'2.sz.melléklet'!I61/12</f>
        <v>61999578.583333336</v>
      </c>
      <c r="K19" s="385">
        <f>'2.sz.melléklet'!I61/12</f>
        <v>61999578.583333336</v>
      </c>
      <c r="L19" s="385">
        <f>'2.sz.melléklet'!I61/12</f>
        <v>61999578.583333336</v>
      </c>
      <c r="M19" s="385">
        <f>'2.sz.melléklet'!I61/12</f>
        <v>61999578.583333336</v>
      </c>
      <c r="N19" s="385">
        <f>'2.sz.melléklet'!I61/12</f>
        <v>61999578.583333336</v>
      </c>
      <c r="O19" s="386">
        <f t="shared" ref="O19:O24" si="3">SUM(C19:N19)</f>
        <v>743994943.00000012</v>
      </c>
    </row>
    <row r="20" spans="1:15" s="387" customFormat="1" x14ac:dyDescent="0.25">
      <c r="A20" s="383" t="s">
        <v>373</v>
      </c>
      <c r="B20" s="391" t="s">
        <v>142</v>
      </c>
      <c r="C20" s="385">
        <f>'2.sz.melléklet'!L61/12</f>
        <v>5192000</v>
      </c>
      <c r="D20" s="385">
        <f>'2.sz.melléklet'!L61/12</f>
        <v>5192000</v>
      </c>
      <c r="E20" s="385">
        <f>'2.sz.melléklet'!L61/12</f>
        <v>5192000</v>
      </c>
      <c r="F20" s="385">
        <f>'2.sz.melléklet'!L61/12</f>
        <v>5192000</v>
      </c>
      <c r="G20" s="385">
        <f>'2.sz.melléklet'!L61/12</f>
        <v>5192000</v>
      </c>
      <c r="H20" s="385">
        <f>'2.sz.melléklet'!L61/12</f>
        <v>5192000</v>
      </c>
      <c r="I20" s="385">
        <f>'2.sz.melléklet'!L61/12</f>
        <v>5192000</v>
      </c>
      <c r="J20" s="385">
        <f>'2.sz.melléklet'!L61/12</f>
        <v>5192000</v>
      </c>
      <c r="K20" s="385">
        <f>'2.sz.melléklet'!L61/12</f>
        <v>5192000</v>
      </c>
      <c r="L20" s="385">
        <f>'2.sz.melléklet'!L61/12</f>
        <v>5192000</v>
      </c>
      <c r="M20" s="385">
        <f>'2.sz.melléklet'!L61/12</f>
        <v>5192000</v>
      </c>
      <c r="N20" s="385">
        <f>'2.sz.melléklet'!L61/12</f>
        <v>5192000</v>
      </c>
      <c r="O20" s="386">
        <f t="shared" si="3"/>
        <v>62304000</v>
      </c>
    </row>
    <row r="21" spans="1:15" s="387" customFormat="1" x14ac:dyDescent="0.25">
      <c r="A21" s="383" t="s">
        <v>375</v>
      </c>
      <c r="B21" s="391" t="s">
        <v>455</v>
      </c>
      <c r="C21" s="385">
        <f>'2.sz.melléklet'!J28/2+'2.sz.melléklet'!J33/12+'2.sz.melléklet'!J34/12</f>
        <v>23939759.166666668</v>
      </c>
      <c r="D21" s="385">
        <f>'2.sz.melléklet'!J33/12+'2.sz.melléklet'!J34/12</f>
        <v>20939759.166666668</v>
      </c>
      <c r="E21" s="385">
        <f>'2.sz.melléklet'!J20+'2.sz.melléklet'!J21+'2.sz.melléklet'!J22+'2.sz.melléklet'!J23+'2.sz.melléklet'!J33/12+'2.sz.melléklet'!J34/12+'2.sz.melléklet'!J36+'2.sz.melléklet'!J40/2</f>
        <v>27322799.166666668</v>
      </c>
      <c r="F21" s="385">
        <f>'2.sz.melléklet'!J33/12+'2.sz.melléklet'!J34/12</f>
        <v>20939759.166666668</v>
      </c>
      <c r="G21" s="385">
        <f>'2.sz.melléklet'!J18+'2.sz.melléklet'!J33/12+'2.sz.melléklet'!J34/12</f>
        <v>35939759.166666672</v>
      </c>
      <c r="H21" s="385">
        <f>'2.sz.melléklet'!J33/12+'2.sz.melléklet'!J34/12</f>
        <v>20939759.166666668</v>
      </c>
      <c r="I21" s="385">
        <f>'2.sz.melléklet'!J33/12+'2.sz.melléklet'!J34/12+'2.sz.melléklet'!J40/2</f>
        <v>21689759.166666668</v>
      </c>
      <c r="J21" s="385">
        <f>'2.sz.melléklet'!J28/2+'2.sz.melléklet'!J33/12+'2.sz.melléklet'!J34/12</f>
        <v>23939759.166666668</v>
      </c>
      <c r="K21" s="385">
        <f>'2.sz.melléklet'!J33/12+'2.sz.melléklet'!J34/12</f>
        <v>20939759.166666668</v>
      </c>
      <c r="L21" s="385">
        <f>'2.sz.melléklet'!J33/12+'2.sz.melléklet'!J34/12</f>
        <v>20939759.166666668</v>
      </c>
      <c r="M21" s="385">
        <f>'2.sz.melléklet'!J33/12+'2.sz.melléklet'!J34/12</f>
        <v>20939759.166666668</v>
      </c>
      <c r="N21" s="385">
        <f>'2.sz.melléklet'!J33/12+'2.sz.melléklet'!J34/12+'2.sz.melléklet'!N30+'2.sz.melléklet'!N31+'2.sz.melléklet'!N32</f>
        <v>48662455.166666672</v>
      </c>
      <c r="O21" s="386">
        <f t="shared" si="3"/>
        <v>307132845.99999994</v>
      </c>
    </row>
    <row r="22" spans="1:15" s="387" customFormat="1" x14ac:dyDescent="0.25">
      <c r="A22" s="383" t="s">
        <v>376</v>
      </c>
      <c r="B22" s="391" t="s">
        <v>377</v>
      </c>
      <c r="C22" s="385"/>
      <c r="D22" s="385"/>
      <c r="E22" s="385">
        <f>'2.sz.melléklet'!M52/6+'2.sz.melléklet'!M53/3+'2.sz.melléklet'!N54/6</f>
        <v>504466699.33333331</v>
      </c>
      <c r="F22" s="385"/>
      <c r="G22" s="385">
        <f>'2.sz.melléklet'!M52/6+'2.sz.melléklet'!N54/6</f>
        <v>499466699.33333331</v>
      </c>
      <c r="H22" s="385"/>
      <c r="I22" s="385">
        <f>'2.sz.melléklet'!M52/6+'2.sz.melléklet'!M53/3+'2.sz.melléklet'!N54/6</f>
        <v>504466699.33333331</v>
      </c>
      <c r="J22" s="385"/>
      <c r="K22" s="385">
        <f>'2.sz.melléklet'!M52/6+'2.sz.melléklet'!N54/6</f>
        <v>499466699.33333331</v>
      </c>
      <c r="L22" s="385"/>
      <c r="M22" s="385">
        <f>'2.sz.melléklet'!M52/6+'2.sz.melléklet'!N54/6</f>
        <v>499466699.33333331</v>
      </c>
      <c r="N22" s="385">
        <f>'2.sz.melléklet'!M52/6+'2.sz.melléklet'!M53/3+'2.sz.melléklet'!N54/6</f>
        <v>504466699.33333331</v>
      </c>
      <c r="O22" s="386">
        <f t="shared" si="3"/>
        <v>3011800196</v>
      </c>
    </row>
    <row r="23" spans="1:15" s="387" customFormat="1" x14ac:dyDescent="0.25">
      <c r="A23" s="383" t="s">
        <v>378</v>
      </c>
      <c r="B23" s="384" t="s">
        <v>379</v>
      </c>
      <c r="C23" s="385"/>
      <c r="D23" s="385"/>
      <c r="E23" s="385"/>
      <c r="F23" s="385"/>
      <c r="G23" s="385"/>
      <c r="H23" s="385"/>
      <c r="I23" s="385"/>
      <c r="J23" s="385"/>
      <c r="K23" s="385"/>
      <c r="L23" s="385"/>
      <c r="M23" s="385"/>
      <c r="N23" s="385"/>
      <c r="O23" s="386">
        <f t="shared" si="3"/>
        <v>0</v>
      </c>
    </row>
    <row r="24" spans="1:15" s="387" customFormat="1" x14ac:dyDescent="0.25">
      <c r="A24" s="383" t="s">
        <v>380</v>
      </c>
      <c r="B24" s="391" t="s">
        <v>381</v>
      </c>
      <c r="C24" s="385"/>
      <c r="D24" s="385"/>
      <c r="E24" s="385"/>
      <c r="F24" s="385"/>
      <c r="G24" s="385"/>
      <c r="H24" s="385"/>
      <c r="I24" s="385"/>
      <c r="J24" s="385"/>
      <c r="K24" s="385"/>
      <c r="L24" s="385"/>
      <c r="M24" s="385"/>
      <c r="N24" s="385"/>
      <c r="O24" s="386">
        <f t="shared" si="3"/>
        <v>0</v>
      </c>
    </row>
    <row r="25" spans="1:15" s="387" customFormat="1" ht="16.5" thickBot="1" x14ac:dyDescent="0.3">
      <c r="A25" s="383" t="s">
        <v>382</v>
      </c>
      <c r="B25" s="391" t="s">
        <v>383</v>
      </c>
      <c r="C25" s="385"/>
      <c r="D25" s="385"/>
      <c r="E25" s="385"/>
      <c r="F25" s="385"/>
      <c r="G25" s="385"/>
      <c r="H25" s="385"/>
      <c r="I25" s="385"/>
      <c r="J25" s="385"/>
      <c r="K25" s="385"/>
      <c r="L25" s="385"/>
      <c r="M25" s="385"/>
      <c r="N25" s="385"/>
      <c r="O25" s="386">
        <f>SUM(C25:N25)</f>
        <v>0</v>
      </c>
    </row>
    <row r="26" spans="1:15" s="378" customFormat="1" ht="16.5" thickBot="1" x14ac:dyDescent="0.3">
      <c r="A26" s="399" t="s">
        <v>384</v>
      </c>
      <c r="B26" s="393" t="s">
        <v>385</v>
      </c>
      <c r="C26" s="394">
        <f t="shared" ref="C26:N26" si="4">SUM(C17:C25)</f>
        <v>159176195.25</v>
      </c>
      <c r="D26" s="394">
        <f t="shared" si="4"/>
        <v>156176195.25</v>
      </c>
      <c r="E26" s="394">
        <f t="shared" si="4"/>
        <v>667025934.58333325</v>
      </c>
      <c r="F26" s="394">
        <f t="shared" si="4"/>
        <v>156176195.25</v>
      </c>
      <c r="G26" s="394">
        <f t="shared" si="4"/>
        <v>670642894.58333325</v>
      </c>
      <c r="H26" s="394">
        <f t="shared" si="4"/>
        <v>156176195.25</v>
      </c>
      <c r="I26" s="394">
        <f t="shared" si="4"/>
        <v>661392894.58333325</v>
      </c>
      <c r="J26" s="394">
        <f t="shared" si="4"/>
        <v>159176195.25</v>
      </c>
      <c r="K26" s="394">
        <f t="shared" si="4"/>
        <v>655642894.58333325</v>
      </c>
      <c r="L26" s="394">
        <f t="shared" si="4"/>
        <v>156176195.25</v>
      </c>
      <c r="M26" s="394">
        <f t="shared" si="4"/>
        <v>655642894.58333325</v>
      </c>
      <c r="N26" s="394">
        <f t="shared" si="4"/>
        <v>688365590.58333325</v>
      </c>
      <c r="O26" s="400">
        <f>SUM(C26:N26)</f>
        <v>4941770274.999999</v>
      </c>
    </row>
    <row r="27" spans="1:15" ht="16.5" thickBot="1" x14ac:dyDescent="0.3">
      <c r="A27" s="399" t="s">
        <v>386</v>
      </c>
      <c r="B27" s="401" t="s">
        <v>387</v>
      </c>
      <c r="C27" s="402">
        <f t="shared" ref="C27:O27" si="5">C15-C26</f>
        <v>-26229755.833333328</v>
      </c>
      <c r="D27" s="402">
        <f t="shared" si="5"/>
        <v>-14229755.833333313</v>
      </c>
      <c r="E27" s="402">
        <f t="shared" si="5"/>
        <v>66778470.944444656</v>
      </c>
      <c r="F27" s="402">
        <f t="shared" si="5"/>
        <v>23931597.777777791</v>
      </c>
      <c r="G27" s="402">
        <f t="shared" si="5"/>
        <v>148036510.94444466</v>
      </c>
      <c r="H27" s="402">
        <f t="shared" si="5"/>
        <v>32636078.166666687</v>
      </c>
      <c r="I27" s="402">
        <f t="shared" si="5"/>
        <v>-142713489.05555546</v>
      </c>
      <c r="J27" s="402">
        <f t="shared" si="5"/>
        <v>20931597.777777791</v>
      </c>
      <c r="K27" s="402">
        <f t="shared" si="5"/>
        <v>78161510.944444656</v>
      </c>
      <c r="L27" s="402">
        <f t="shared" si="5"/>
        <v>5630167.777777791</v>
      </c>
      <c r="M27" s="402">
        <f t="shared" si="5"/>
        <v>-136963489.05555546</v>
      </c>
      <c r="N27" s="402">
        <f t="shared" si="5"/>
        <v>-55969444.555555582</v>
      </c>
      <c r="O27" s="403">
        <f t="shared" si="5"/>
        <v>0</v>
      </c>
    </row>
  </sheetData>
  <mergeCells count="5">
    <mergeCell ref="A1:B1"/>
    <mergeCell ref="N1:O1"/>
    <mergeCell ref="A2:O2"/>
    <mergeCell ref="B5:O5"/>
    <mergeCell ref="B16:O16"/>
  </mergeCells>
  <pageMargins left="0.7" right="0.7" top="0.75" bottom="0.75" header="0.3" footer="0.3"/>
  <pageSetup paperSize="9" scale="7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D21"/>
  <sheetViews>
    <sheetView workbookViewId="0">
      <selection activeCell="J18" sqref="J18"/>
    </sheetView>
  </sheetViews>
  <sheetFormatPr defaultRowHeight="15.75" x14ac:dyDescent="0.25"/>
  <cols>
    <col min="1" max="1" width="5.7109375" style="404" customWidth="1"/>
    <col min="2" max="2" width="46.28515625" style="404" customWidth="1"/>
    <col min="3" max="3" width="72" style="404" customWidth="1"/>
    <col min="4" max="4" width="14.140625" style="404" customWidth="1"/>
    <col min="5" max="256" width="9.140625" style="404"/>
    <col min="257" max="257" width="5.7109375" style="404" customWidth="1"/>
    <col min="258" max="258" width="37.140625" style="404" customWidth="1"/>
    <col min="259" max="259" width="26.7109375" style="404" customWidth="1"/>
    <col min="260" max="260" width="12.7109375" style="404" customWidth="1"/>
    <col min="261" max="512" width="9.140625" style="404"/>
    <col min="513" max="513" width="5.7109375" style="404" customWidth="1"/>
    <col min="514" max="514" width="37.140625" style="404" customWidth="1"/>
    <col min="515" max="515" width="26.7109375" style="404" customWidth="1"/>
    <col min="516" max="516" width="12.7109375" style="404" customWidth="1"/>
    <col min="517" max="768" width="9.140625" style="404"/>
    <col min="769" max="769" width="5.7109375" style="404" customWidth="1"/>
    <col min="770" max="770" width="37.140625" style="404" customWidth="1"/>
    <col min="771" max="771" width="26.7109375" style="404" customWidth="1"/>
    <col min="772" max="772" width="12.7109375" style="404" customWidth="1"/>
    <col min="773" max="1024" width="9.140625" style="404"/>
    <col min="1025" max="1025" width="5.7109375" style="404" customWidth="1"/>
    <col min="1026" max="1026" width="37.140625" style="404" customWidth="1"/>
    <col min="1027" max="1027" width="26.7109375" style="404" customWidth="1"/>
    <col min="1028" max="1028" width="12.7109375" style="404" customWidth="1"/>
    <col min="1029" max="1280" width="9.140625" style="404"/>
    <col min="1281" max="1281" width="5.7109375" style="404" customWidth="1"/>
    <col min="1282" max="1282" width="37.140625" style="404" customWidth="1"/>
    <col min="1283" max="1283" width="26.7109375" style="404" customWidth="1"/>
    <col min="1284" max="1284" width="12.7109375" style="404" customWidth="1"/>
    <col min="1285" max="1536" width="9.140625" style="404"/>
    <col min="1537" max="1537" width="5.7109375" style="404" customWidth="1"/>
    <col min="1538" max="1538" width="37.140625" style="404" customWidth="1"/>
    <col min="1539" max="1539" width="26.7109375" style="404" customWidth="1"/>
    <col min="1540" max="1540" width="12.7109375" style="404" customWidth="1"/>
    <col min="1541" max="1792" width="9.140625" style="404"/>
    <col min="1793" max="1793" width="5.7109375" style="404" customWidth="1"/>
    <col min="1794" max="1794" width="37.140625" style="404" customWidth="1"/>
    <col min="1795" max="1795" width="26.7109375" style="404" customWidth="1"/>
    <col min="1796" max="1796" width="12.7109375" style="404" customWidth="1"/>
    <col min="1797" max="2048" width="9.140625" style="404"/>
    <col min="2049" max="2049" width="5.7109375" style="404" customWidth="1"/>
    <col min="2050" max="2050" width="37.140625" style="404" customWidth="1"/>
    <col min="2051" max="2051" width="26.7109375" style="404" customWidth="1"/>
    <col min="2052" max="2052" width="12.7109375" style="404" customWidth="1"/>
    <col min="2053" max="2304" width="9.140625" style="404"/>
    <col min="2305" max="2305" width="5.7109375" style="404" customWidth="1"/>
    <col min="2306" max="2306" width="37.140625" style="404" customWidth="1"/>
    <col min="2307" max="2307" width="26.7109375" style="404" customWidth="1"/>
    <col min="2308" max="2308" width="12.7109375" style="404" customWidth="1"/>
    <col min="2309" max="2560" width="9.140625" style="404"/>
    <col min="2561" max="2561" width="5.7109375" style="404" customWidth="1"/>
    <col min="2562" max="2562" width="37.140625" style="404" customWidth="1"/>
    <col min="2563" max="2563" width="26.7109375" style="404" customWidth="1"/>
    <col min="2564" max="2564" width="12.7109375" style="404" customWidth="1"/>
    <col min="2565" max="2816" width="9.140625" style="404"/>
    <col min="2817" max="2817" width="5.7109375" style="404" customWidth="1"/>
    <col min="2818" max="2818" width="37.140625" style="404" customWidth="1"/>
    <col min="2819" max="2819" width="26.7109375" style="404" customWidth="1"/>
    <col min="2820" max="2820" width="12.7109375" style="404" customWidth="1"/>
    <col min="2821" max="3072" width="9.140625" style="404"/>
    <col min="3073" max="3073" width="5.7109375" style="404" customWidth="1"/>
    <col min="3074" max="3074" width="37.140625" style="404" customWidth="1"/>
    <col min="3075" max="3075" width="26.7109375" style="404" customWidth="1"/>
    <col min="3076" max="3076" width="12.7109375" style="404" customWidth="1"/>
    <col min="3077" max="3328" width="9.140625" style="404"/>
    <col min="3329" max="3329" width="5.7109375" style="404" customWidth="1"/>
    <col min="3330" max="3330" width="37.140625" style="404" customWidth="1"/>
    <col min="3331" max="3331" width="26.7109375" style="404" customWidth="1"/>
    <col min="3332" max="3332" width="12.7109375" style="404" customWidth="1"/>
    <col min="3333" max="3584" width="9.140625" style="404"/>
    <col min="3585" max="3585" width="5.7109375" style="404" customWidth="1"/>
    <col min="3586" max="3586" width="37.140625" style="404" customWidth="1"/>
    <col min="3587" max="3587" width="26.7109375" style="404" customWidth="1"/>
    <col min="3588" max="3588" width="12.7109375" style="404" customWidth="1"/>
    <col min="3589" max="3840" width="9.140625" style="404"/>
    <col min="3841" max="3841" width="5.7109375" style="404" customWidth="1"/>
    <col min="3842" max="3842" width="37.140625" style="404" customWidth="1"/>
    <col min="3843" max="3843" width="26.7109375" style="404" customWidth="1"/>
    <col min="3844" max="3844" width="12.7109375" style="404" customWidth="1"/>
    <col min="3845" max="4096" width="9.140625" style="404"/>
    <col min="4097" max="4097" width="5.7109375" style="404" customWidth="1"/>
    <col min="4098" max="4098" width="37.140625" style="404" customWidth="1"/>
    <col min="4099" max="4099" width="26.7109375" style="404" customWidth="1"/>
    <col min="4100" max="4100" width="12.7109375" style="404" customWidth="1"/>
    <col min="4101" max="4352" width="9.140625" style="404"/>
    <col min="4353" max="4353" width="5.7109375" style="404" customWidth="1"/>
    <col min="4354" max="4354" width="37.140625" style="404" customWidth="1"/>
    <col min="4355" max="4355" width="26.7109375" style="404" customWidth="1"/>
    <col min="4356" max="4356" width="12.7109375" style="404" customWidth="1"/>
    <col min="4357" max="4608" width="9.140625" style="404"/>
    <col min="4609" max="4609" width="5.7109375" style="404" customWidth="1"/>
    <col min="4610" max="4610" width="37.140625" style="404" customWidth="1"/>
    <col min="4611" max="4611" width="26.7109375" style="404" customWidth="1"/>
    <col min="4612" max="4612" width="12.7109375" style="404" customWidth="1"/>
    <col min="4613" max="4864" width="9.140625" style="404"/>
    <col min="4865" max="4865" width="5.7109375" style="404" customWidth="1"/>
    <col min="4866" max="4866" width="37.140625" style="404" customWidth="1"/>
    <col min="4867" max="4867" width="26.7109375" style="404" customWidth="1"/>
    <col min="4868" max="4868" width="12.7109375" style="404" customWidth="1"/>
    <col min="4869" max="5120" width="9.140625" style="404"/>
    <col min="5121" max="5121" width="5.7109375" style="404" customWidth="1"/>
    <col min="5122" max="5122" width="37.140625" style="404" customWidth="1"/>
    <col min="5123" max="5123" width="26.7109375" style="404" customWidth="1"/>
    <col min="5124" max="5124" width="12.7109375" style="404" customWidth="1"/>
    <col min="5125" max="5376" width="9.140625" style="404"/>
    <col min="5377" max="5377" width="5.7109375" style="404" customWidth="1"/>
    <col min="5378" max="5378" width="37.140625" style="404" customWidth="1"/>
    <col min="5379" max="5379" width="26.7109375" style="404" customWidth="1"/>
    <col min="5380" max="5380" width="12.7109375" style="404" customWidth="1"/>
    <col min="5381" max="5632" width="9.140625" style="404"/>
    <col min="5633" max="5633" width="5.7109375" style="404" customWidth="1"/>
    <col min="5634" max="5634" width="37.140625" style="404" customWidth="1"/>
    <col min="5635" max="5635" width="26.7109375" style="404" customWidth="1"/>
    <col min="5636" max="5636" width="12.7109375" style="404" customWidth="1"/>
    <col min="5637" max="5888" width="9.140625" style="404"/>
    <col min="5889" max="5889" width="5.7109375" style="404" customWidth="1"/>
    <col min="5890" max="5890" width="37.140625" style="404" customWidth="1"/>
    <col min="5891" max="5891" width="26.7109375" style="404" customWidth="1"/>
    <col min="5892" max="5892" width="12.7109375" style="404" customWidth="1"/>
    <col min="5893" max="6144" width="9.140625" style="404"/>
    <col min="6145" max="6145" width="5.7109375" style="404" customWidth="1"/>
    <col min="6146" max="6146" width="37.140625" style="404" customWidth="1"/>
    <col min="6147" max="6147" width="26.7109375" style="404" customWidth="1"/>
    <col min="6148" max="6148" width="12.7109375" style="404" customWidth="1"/>
    <col min="6149" max="6400" width="9.140625" style="404"/>
    <col min="6401" max="6401" width="5.7109375" style="404" customWidth="1"/>
    <col min="6402" max="6402" width="37.140625" style="404" customWidth="1"/>
    <col min="6403" max="6403" width="26.7109375" style="404" customWidth="1"/>
    <col min="6404" max="6404" width="12.7109375" style="404" customWidth="1"/>
    <col min="6405" max="6656" width="9.140625" style="404"/>
    <col min="6657" max="6657" width="5.7109375" style="404" customWidth="1"/>
    <col min="6658" max="6658" width="37.140625" style="404" customWidth="1"/>
    <col min="6659" max="6659" width="26.7109375" style="404" customWidth="1"/>
    <col min="6660" max="6660" width="12.7109375" style="404" customWidth="1"/>
    <col min="6661" max="6912" width="9.140625" style="404"/>
    <col min="6913" max="6913" width="5.7109375" style="404" customWidth="1"/>
    <col min="6914" max="6914" width="37.140625" style="404" customWidth="1"/>
    <col min="6915" max="6915" width="26.7109375" style="404" customWidth="1"/>
    <col min="6916" max="6916" width="12.7109375" style="404" customWidth="1"/>
    <col min="6917" max="7168" width="9.140625" style="404"/>
    <col min="7169" max="7169" width="5.7109375" style="404" customWidth="1"/>
    <col min="7170" max="7170" width="37.140625" style="404" customWidth="1"/>
    <col min="7171" max="7171" width="26.7109375" style="404" customWidth="1"/>
    <col min="7172" max="7172" width="12.7109375" style="404" customWidth="1"/>
    <col min="7173" max="7424" width="9.140625" style="404"/>
    <col min="7425" max="7425" width="5.7109375" style="404" customWidth="1"/>
    <col min="7426" max="7426" width="37.140625" style="404" customWidth="1"/>
    <col min="7427" max="7427" width="26.7109375" style="404" customWidth="1"/>
    <col min="7428" max="7428" width="12.7109375" style="404" customWidth="1"/>
    <col min="7429" max="7680" width="9.140625" style="404"/>
    <col min="7681" max="7681" width="5.7109375" style="404" customWidth="1"/>
    <col min="7682" max="7682" width="37.140625" style="404" customWidth="1"/>
    <col min="7683" max="7683" width="26.7109375" style="404" customWidth="1"/>
    <col min="7684" max="7684" width="12.7109375" style="404" customWidth="1"/>
    <col min="7685" max="7936" width="9.140625" style="404"/>
    <col min="7937" max="7937" width="5.7109375" style="404" customWidth="1"/>
    <col min="7938" max="7938" width="37.140625" style="404" customWidth="1"/>
    <col min="7939" max="7939" width="26.7109375" style="404" customWidth="1"/>
    <col min="7940" max="7940" width="12.7109375" style="404" customWidth="1"/>
    <col min="7941" max="8192" width="9.140625" style="404"/>
    <col min="8193" max="8193" width="5.7109375" style="404" customWidth="1"/>
    <col min="8194" max="8194" width="37.140625" style="404" customWidth="1"/>
    <col min="8195" max="8195" width="26.7109375" style="404" customWidth="1"/>
    <col min="8196" max="8196" width="12.7109375" style="404" customWidth="1"/>
    <col min="8197" max="8448" width="9.140625" style="404"/>
    <col min="8449" max="8449" width="5.7109375" style="404" customWidth="1"/>
    <col min="8450" max="8450" width="37.140625" style="404" customWidth="1"/>
    <col min="8451" max="8451" width="26.7109375" style="404" customWidth="1"/>
    <col min="8452" max="8452" width="12.7109375" style="404" customWidth="1"/>
    <col min="8453" max="8704" width="9.140625" style="404"/>
    <col min="8705" max="8705" width="5.7109375" style="404" customWidth="1"/>
    <col min="8706" max="8706" width="37.140625" style="404" customWidth="1"/>
    <col min="8707" max="8707" width="26.7109375" style="404" customWidth="1"/>
    <col min="8708" max="8708" width="12.7109375" style="404" customWidth="1"/>
    <col min="8709" max="8960" width="9.140625" style="404"/>
    <col min="8961" max="8961" width="5.7109375" style="404" customWidth="1"/>
    <col min="8962" max="8962" width="37.140625" style="404" customWidth="1"/>
    <col min="8963" max="8963" width="26.7109375" style="404" customWidth="1"/>
    <col min="8964" max="8964" width="12.7109375" style="404" customWidth="1"/>
    <col min="8965" max="9216" width="9.140625" style="404"/>
    <col min="9217" max="9217" width="5.7109375" style="404" customWidth="1"/>
    <col min="9218" max="9218" width="37.140625" style="404" customWidth="1"/>
    <col min="9219" max="9219" width="26.7109375" style="404" customWidth="1"/>
    <col min="9220" max="9220" width="12.7109375" style="404" customWidth="1"/>
    <col min="9221" max="9472" width="9.140625" style="404"/>
    <col min="9473" max="9473" width="5.7109375" style="404" customWidth="1"/>
    <col min="9474" max="9474" width="37.140625" style="404" customWidth="1"/>
    <col min="9475" max="9475" width="26.7109375" style="404" customWidth="1"/>
    <col min="9476" max="9476" width="12.7109375" style="404" customWidth="1"/>
    <col min="9477" max="9728" width="9.140625" style="404"/>
    <col min="9729" max="9729" width="5.7109375" style="404" customWidth="1"/>
    <col min="9730" max="9730" width="37.140625" style="404" customWidth="1"/>
    <col min="9731" max="9731" width="26.7109375" style="404" customWidth="1"/>
    <col min="9732" max="9732" width="12.7109375" style="404" customWidth="1"/>
    <col min="9733" max="9984" width="9.140625" style="404"/>
    <col min="9985" max="9985" width="5.7109375" style="404" customWidth="1"/>
    <col min="9986" max="9986" width="37.140625" style="404" customWidth="1"/>
    <col min="9987" max="9987" width="26.7109375" style="404" customWidth="1"/>
    <col min="9988" max="9988" width="12.7109375" style="404" customWidth="1"/>
    <col min="9989" max="10240" width="9.140625" style="404"/>
    <col min="10241" max="10241" width="5.7109375" style="404" customWidth="1"/>
    <col min="10242" max="10242" width="37.140625" style="404" customWidth="1"/>
    <col min="10243" max="10243" width="26.7109375" style="404" customWidth="1"/>
    <col min="10244" max="10244" width="12.7109375" style="404" customWidth="1"/>
    <col min="10245" max="10496" width="9.140625" style="404"/>
    <col min="10497" max="10497" width="5.7109375" style="404" customWidth="1"/>
    <col min="10498" max="10498" width="37.140625" style="404" customWidth="1"/>
    <col min="10499" max="10499" width="26.7109375" style="404" customWidth="1"/>
    <col min="10500" max="10500" width="12.7109375" style="404" customWidth="1"/>
    <col min="10501" max="10752" width="9.140625" style="404"/>
    <col min="10753" max="10753" width="5.7109375" style="404" customWidth="1"/>
    <col min="10754" max="10754" width="37.140625" style="404" customWidth="1"/>
    <col min="10755" max="10755" width="26.7109375" style="404" customWidth="1"/>
    <col min="10756" max="10756" width="12.7109375" style="404" customWidth="1"/>
    <col min="10757" max="11008" width="9.140625" style="404"/>
    <col min="11009" max="11009" width="5.7109375" style="404" customWidth="1"/>
    <col min="11010" max="11010" width="37.140625" style="404" customWidth="1"/>
    <col min="11011" max="11011" width="26.7109375" style="404" customWidth="1"/>
    <col min="11012" max="11012" width="12.7109375" style="404" customWidth="1"/>
    <col min="11013" max="11264" width="9.140625" style="404"/>
    <col min="11265" max="11265" width="5.7109375" style="404" customWidth="1"/>
    <col min="11266" max="11266" width="37.140625" style="404" customWidth="1"/>
    <col min="11267" max="11267" width="26.7109375" style="404" customWidth="1"/>
    <col min="11268" max="11268" width="12.7109375" style="404" customWidth="1"/>
    <col min="11269" max="11520" width="9.140625" style="404"/>
    <col min="11521" max="11521" width="5.7109375" style="404" customWidth="1"/>
    <col min="11522" max="11522" width="37.140625" style="404" customWidth="1"/>
    <col min="11523" max="11523" width="26.7109375" style="404" customWidth="1"/>
    <col min="11524" max="11524" width="12.7109375" style="404" customWidth="1"/>
    <col min="11525" max="11776" width="9.140625" style="404"/>
    <col min="11777" max="11777" width="5.7109375" style="404" customWidth="1"/>
    <col min="11778" max="11778" width="37.140625" style="404" customWidth="1"/>
    <col min="11779" max="11779" width="26.7109375" style="404" customWidth="1"/>
    <col min="11780" max="11780" width="12.7109375" style="404" customWidth="1"/>
    <col min="11781" max="12032" width="9.140625" style="404"/>
    <col min="12033" max="12033" width="5.7109375" style="404" customWidth="1"/>
    <col min="12034" max="12034" width="37.140625" style="404" customWidth="1"/>
    <col min="12035" max="12035" width="26.7109375" style="404" customWidth="1"/>
    <col min="12036" max="12036" width="12.7109375" style="404" customWidth="1"/>
    <col min="12037" max="12288" width="9.140625" style="404"/>
    <col min="12289" max="12289" width="5.7109375" style="404" customWidth="1"/>
    <col min="12290" max="12290" width="37.140625" style="404" customWidth="1"/>
    <col min="12291" max="12291" width="26.7109375" style="404" customWidth="1"/>
    <col min="12292" max="12292" width="12.7109375" style="404" customWidth="1"/>
    <col min="12293" max="12544" width="9.140625" style="404"/>
    <col min="12545" max="12545" width="5.7109375" style="404" customWidth="1"/>
    <col min="12546" max="12546" width="37.140625" style="404" customWidth="1"/>
    <col min="12547" max="12547" width="26.7109375" style="404" customWidth="1"/>
    <col min="12548" max="12548" width="12.7109375" style="404" customWidth="1"/>
    <col min="12549" max="12800" width="9.140625" style="404"/>
    <col min="12801" max="12801" width="5.7109375" style="404" customWidth="1"/>
    <col min="12802" max="12802" width="37.140625" style="404" customWidth="1"/>
    <col min="12803" max="12803" width="26.7109375" style="404" customWidth="1"/>
    <col min="12804" max="12804" width="12.7109375" style="404" customWidth="1"/>
    <col min="12805" max="13056" width="9.140625" style="404"/>
    <col min="13057" max="13057" width="5.7109375" style="404" customWidth="1"/>
    <col min="13058" max="13058" width="37.140625" style="404" customWidth="1"/>
    <col min="13059" max="13059" width="26.7109375" style="404" customWidth="1"/>
    <col min="13060" max="13060" width="12.7109375" style="404" customWidth="1"/>
    <col min="13061" max="13312" width="9.140625" style="404"/>
    <col min="13313" max="13313" width="5.7109375" style="404" customWidth="1"/>
    <col min="13314" max="13314" width="37.140625" style="404" customWidth="1"/>
    <col min="13315" max="13315" width="26.7109375" style="404" customWidth="1"/>
    <col min="13316" max="13316" width="12.7109375" style="404" customWidth="1"/>
    <col min="13317" max="13568" width="9.140625" style="404"/>
    <col min="13569" max="13569" width="5.7109375" style="404" customWidth="1"/>
    <col min="13570" max="13570" width="37.140625" style="404" customWidth="1"/>
    <col min="13571" max="13571" width="26.7109375" style="404" customWidth="1"/>
    <col min="13572" max="13572" width="12.7109375" style="404" customWidth="1"/>
    <col min="13573" max="13824" width="9.140625" style="404"/>
    <col min="13825" max="13825" width="5.7109375" style="404" customWidth="1"/>
    <col min="13826" max="13826" width="37.140625" style="404" customWidth="1"/>
    <col min="13827" max="13827" width="26.7109375" style="404" customWidth="1"/>
    <col min="13828" max="13828" width="12.7109375" style="404" customWidth="1"/>
    <col min="13829" max="14080" width="9.140625" style="404"/>
    <col min="14081" max="14081" width="5.7109375" style="404" customWidth="1"/>
    <col min="14082" max="14082" width="37.140625" style="404" customWidth="1"/>
    <col min="14083" max="14083" width="26.7109375" style="404" customWidth="1"/>
    <col min="14084" max="14084" width="12.7109375" style="404" customWidth="1"/>
    <col min="14085" max="14336" width="9.140625" style="404"/>
    <col min="14337" max="14337" width="5.7109375" style="404" customWidth="1"/>
    <col min="14338" max="14338" width="37.140625" style="404" customWidth="1"/>
    <col min="14339" max="14339" width="26.7109375" style="404" customWidth="1"/>
    <col min="14340" max="14340" width="12.7109375" style="404" customWidth="1"/>
    <col min="14341" max="14592" width="9.140625" style="404"/>
    <col min="14593" max="14593" width="5.7109375" style="404" customWidth="1"/>
    <col min="14594" max="14594" width="37.140625" style="404" customWidth="1"/>
    <col min="14595" max="14595" width="26.7109375" style="404" customWidth="1"/>
    <col min="14596" max="14596" width="12.7109375" style="404" customWidth="1"/>
    <col min="14597" max="14848" width="9.140625" style="404"/>
    <col min="14849" max="14849" width="5.7109375" style="404" customWidth="1"/>
    <col min="14850" max="14850" width="37.140625" style="404" customWidth="1"/>
    <col min="14851" max="14851" width="26.7109375" style="404" customWidth="1"/>
    <col min="14852" max="14852" width="12.7109375" style="404" customWidth="1"/>
    <col min="14853" max="15104" width="9.140625" style="404"/>
    <col min="15105" max="15105" width="5.7109375" style="404" customWidth="1"/>
    <col min="15106" max="15106" width="37.140625" style="404" customWidth="1"/>
    <col min="15107" max="15107" width="26.7109375" style="404" customWidth="1"/>
    <col min="15108" max="15108" width="12.7109375" style="404" customWidth="1"/>
    <col min="15109" max="15360" width="9.140625" style="404"/>
    <col min="15361" max="15361" width="5.7109375" style="404" customWidth="1"/>
    <col min="15362" max="15362" width="37.140625" style="404" customWidth="1"/>
    <col min="15363" max="15363" width="26.7109375" style="404" customWidth="1"/>
    <col min="15364" max="15364" width="12.7109375" style="404" customWidth="1"/>
    <col min="15365" max="15616" width="9.140625" style="404"/>
    <col min="15617" max="15617" width="5.7109375" style="404" customWidth="1"/>
    <col min="15618" max="15618" width="37.140625" style="404" customWidth="1"/>
    <col min="15619" max="15619" width="26.7109375" style="404" customWidth="1"/>
    <col min="15620" max="15620" width="12.7109375" style="404" customWidth="1"/>
    <col min="15621" max="15872" width="9.140625" style="404"/>
    <col min="15873" max="15873" width="5.7109375" style="404" customWidth="1"/>
    <col min="15874" max="15874" width="37.140625" style="404" customWidth="1"/>
    <col min="15875" max="15875" width="26.7109375" style="404" customWidth="1"/>
    <col min="15876" max="15876" width="12.7109375" style="404" customWidth="1"/>
    <col min="15877" max="16128" width="9.140625" style="404"/>
    <col min="16129" max="16129" width="5.7109375" style="404" customWidth="1"/>
    <col min="16130" max="16130" width="37.140625" style="404" customWidth="1"/>
    <col min="16131" max="16131" width="26.7109375" style="404" customWidth="1"/>
    <col min="16132" max="16132" width="12.7109375" style="404" customWidth="1"/>
    <col min="16133" max="16384" width="9.140625" style="404"/>
  </cols>
  <sheetData>
    <row r="4" spans="1:4" x14ac:dyDescent="0.25">
      <c r="A4" s="999" t="s">
        <v>0</v>
      </c>
      <c r="B4" s="999"/>
      <c r="C4" s="1000" t="s">
        <v>389</v>
      </c>
      <c r="D4" s="1000"/>
    </row>
    <row r="5" spans="1:4" x14ac:dyDescent="0.25">
      <c r="C5" s="405"/>
      <c r="D5" s="405"/>
    </row>
    <row r="6" spans="1:4" x14ac:dyDescent="0.25">
      <c r="C6" s="405"/>
      <c r="D6" s="405"/>
    </row>
    <row r="7" spans="1:4" x14ac:dyDescent="0.25">
      <c r="A7" s="1001" t="s">
        <v>396</v>
      </c>
      <c r="B7" s="1001"/>
      <c r="C7" s="1001"/>
      <c r="D7" s="1001"/>
    </row>
    <row r="8" spans="1:4" x14ac:dyDescent="0.25">
      <c r="A8" s="406"/>
      <c r="B8" s="406"/>
      <c r="C8" s="406"/>
      <c r="D8" s="406"/>
    </row>
    <row r="9" spans="1:4" ht="16.5" thickBot="1" x14ac:dyDescent="0.3">
      <c r="A9" s="407"/>
      <c r="B9" s="407"/>
      <c r="C9" s="1002" t="s">
        <v>2</v>
      </c>
      <c r="D9" s="1002"/>
    </row>
    <row r="10" spans="1:4" ht="32.25" thickBot="1" x14ac:dyDescent="0.3">
      <c r="A10" s="412" t="s">
        <v>390</v>
      </c>
      <c r="B10" s="413" t="s">
        <v>391</v>
      </c>
      <c r="C10" s="413" t="s">
        <v>392</v>
      </c>
      <c r="D10" s="414" t="s">
        <v>393</v>
      </c>
    </row>
    <row r="11" spans="1:4" x14ac:dyDescent="0.25">
      <c r="A11" s="415" t="s">
        <v>198</v>
      </c>
      <c r="B11" s="410" t="s">
        <v>557</v>
      </c>
      <c r="C11" s="411" t="s">
        <v>394</v>
      </c>
      <c r="D11" s="416">
        <f>'2.sz.melléklet'!F40</f>
        <v>1500000</v>
      </c>
    </row>
    <row r="12" spans="1:4" x14ac:dyDescent="0.25">
      <c r="A12" s="417" t="s">
        <v>25</v>
      </c>
      <c r="B12" s="409" t="s">
        <v>395</v>
      </c>
      <c r="C12" s="408" t="s">
        <v>402</v>
      </c>
      <c r="D12" s="418">
        <f>'2.sz.melléklet'!F18</f>
        <v>15000000</v>
      </c>
    </row>
    <row r="13" spans="1:4" x14ac:dyDescent="0.25">
      <c r="A13" s="417" t="s">
        <v>80</v>
      </c>
      <c r="B13" s="409" t="s">
        <v>395</v>
      </c>
      <c r="C13" s="408" t="s">
        <v>401</v>
      </c>
      <c r="D13" s="418">
        <f>'2.sz.melléklet'!J28</f>
        <v>6000000</v>
      </c>
    </row>
    <row r="14" spans="1:4" x14ac:dyDescent="0.25">
      <c r="A14" s="417" t="s">
        <v>47</v>
      </c>
      <c r="B14" s="409" t="s">
        <v>397</v>
      </c>
      <c r="C14" s="408" t="s">
        <v>410</v>
      </c>
      <c r="D14" s="418">
        <v>2500000</v>
      </c>
    </row>
    <row r="15" spans="1:4" x14ac:dyDescent="0.25">
      <c r="A15" s="417" t="s">
        <v>353</v>
      </c>
      <c r="B15" s="409" t="s">
        <v>398</v>
      </c>
      <c r="C15" s="408" t="s">
        <v>410</v>
      </c>
      <c r="D15" s="418">
        <v>800000</v>
      </c>
    </row>
    <row r="16" spans="1:4" x14ac:dyDescent="0.25">
      <c r="A16" s="417" t="s">
        <v>354</v>
      </c>
      <c r="B16" s="409" t="s">
        <v>399</v>
      </c>
      <c r="C16" s="408" t="s">
        <v>410</v>
      </c>
      <c r="D16" s="418">
        <v>800000</v>
      </c>
    </row>
    <row r="17" spans="1:4" x14ac:dyDescent="0.25">
      <c r="A17" s="417" t="s">
        <v>356</v>
      </c>
      <c r="B17" s="409" t="s">
        <v>400</v>
      </c>
      <c r="C17" s="408" t="s">
        <v>410</v>
      </c>
      <c r="D17" s="418">
        <v>800000</v>
      </c>
    </row>
    <row r="18" spans="1:4" x14ac:dyDescent="0.25">
      <c r="A18" s="417" t="s">
        <v>358</v>
      </c>
      <c r="B18" s="408"/>
      <c r="C18" s="408"/>
      <c r="D18" s="418"/>
    </row>
    <row r="19" spans="1:4" x14ac:dyDescent="0.25">
      <c r="A19" s="417" t="s">
        <v>360</v>
      </c>
      <c r="B19" s="408"/>
      <c r="C19" s="408"/>
      <c r="D19" s="418"/>
    </row>
    <row r="20" spans="1:4" ht="16.5" thickBot="1" x14ac:dyDescent="0.3">
      <c r="A20" s="417" t="s">
        <v>362</v>
      </c>
      <c r="B20" s="408"/>
      <c r="C20" s="408"/>
      <c r="D20" s="418"/>
    </row>
    <row r="21" spans="1:4" ht="16.5" thickBot="1" x14ac:dyDescent="0.3">
      <c r="A21" s="1003" t="s">
        <v>202</v>
      </c>
      <c r="B21" s="1004"/>
      <c r="C21" s="420"/>
      <c r="D21" s="419">
        <f>SUM(D11:D20)</f>
        <v>27400000</v>
      </c>
    </row>
  </sheetData>
  <mergeCells count="5">
    <mergeCell ref="A4:B4"/>
    <mergeCell ref="C4:D4"/>
    <mergeCell ref="A7:D7"/>
    <mergeCell ref="C9:D9"/>
    <mergeCell ref="A21:B21"/>
  </mergeCells>
  <conditionalFormatting sqref="D21">
    <cfRule type="cellIs" dxfId="0" priority="1" stopIfTrue="1" operator="equal">
      <formula>0</formula>
    </cfRule>
  </conditionalFormatting>
  <pageMargins left="0.7" right="0.7" top="0.75" bottom="0.75" header="0.3" footer="0.3"/>
  <pageSetup paperSize="9" scale="9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workbookViewId="0">
      <selection activeCell="M15" sqref="M15"/>
    </sheetView>
  </sheetViews>
  <sheetFormatPr defaultColWidth="8.42578125" defaultRowHeight="15" x14ac:dyDescent="0.25"/>
  <cols>
    <col min="1" max="1" width="4.42578125" style="421" customWidth="1"/>
    <col min="2" max="3" width="6.42578125" style="421" customWidth="1"/>
    <col min="4" max="4" width="59.42578125" style="421" customWidth="1"/>
    <col min="5" max="5" width="16.85546875" style="421" customWidth="1"/>
    <col min="6" max="8" width="28.85546875" style="421" customWidth="1"/>
    <col min="9" max="9" width="11.28515625" style="421" customWidth="1"/>
    <col min="10" max="242" width="8.42578125" style="421"/>
    <col min="243" max="243" width="9.140625" style="421" customWidth="1"/>
    <col min="244" max="244" width="4.7109375" style="421" customWidth="1"/>
    <col min="245" max="245" width="7.5703125" style="421" customWidth="1"/>
    <col min="246" max="246" width="77.42578125" style="421" customWidth="1"/>
    <col min="247" max="247" width="16.85546875" style="421" customWidth="1"/>
    <col min="248" max="248" width="13.85546875" style="421" customWidth="1"/>
    <col min="249" max="249" width="11.140625" style="421" customWidth="1"/>
    <col min="250" max="251" width="11.5703125" style="421" customWidth="1"/>
    <col min="252" max="252" width="13.28515625" style="421" customWidth="1"/>
    <col min="253" max="253" width="12.5703125" style="421" customWidth="1"/>
    <col min="254" max="254" width="11.7109375" style="421" customWidth="1"/>
    <col min="255" max="256" width="11.28515625" style="421" customWidth="1"/>
    <col min="257" max="257" width="11.85546875" style="421" customWidth="1"/>
    <col min="258" max="258" width="79.85546875" style="421" customWidth="1"/>
    <col min="259" max="259" width="13.28515625" style="421" customWidth="1"/>
    <col min="260" max="260" width="10" style="421" customWidth="1"/>
    <col min="261" max="261" width="11" style="421" customWidth="1"/>
    <col min="262" max="263" width="10.7109375" style="421" customWidth="1"/>
    <col min="264" max="264" width="5.85546875" style="421" customWidth="1"/>
    <col min="265" max="265" width="9.28515625" style="421" customWidth="1"/>
    <col min="266" max="498" width="8.42578125" style="421"/>
    <col min="499" max="499" width="9.140625" style="421" customWidth="1"/>
    <col min="500" max="500" width="4.7109375" style="421" customWidth="1"/>
    <col min="501" max="501" width="7.5703125" style="421" customWidth="1"/>
    <col min="502" max="502" width="77.42578125" style="421" customWidth="1"/>
    <col min="503" max="503" width="16.85546875" style="421" customWidth="1"/>
    <col min="504" max="504" width="13.85546875" style="421" customWidth="1"/>
    <col min="505" max="505" width="11.140625" style="421" customWidth="1"/>
    <col min="506" max="507" width="11.5703125" style="421" customWidth="1"/>
    <col min="508" max="508" width="13.28515625" style="421" customWidth="1"/>
    <col min="509" max="509" width="12.5703125" style="421" customWidth="1"/>
    <col min="510" max="510" width="11.7109375" style="421" customWidth="1"/>
    <col min="511" max="512" width="11.28515625" style="421" customWidth="1"/>
    <col min="513" max="513" width="11.85546875" style="421" customWidth="1"/>
    <col min="514" max="514" width="79.85546875" style="421" customWidth="1"/>
    <col min="515" max="515" width="13.28515625" style="421" customWidth="1"/>
    <col min="516" max="516" width="10" style="421" customWidth="1"/>
    <col min="517" max="517" width="11" style="421" customWidth="1"/>
    <col min="518" max="519" width="10.7109375" style="421" customWidth="1"/>
    <col min="520" max="520" width="5.85546875" style="421" customWidth="1"/>
    <col min="521" max="521" width="9.28515625" style="421" customWidth="1"/>
    <col min="522" max="754" width="8.42578125" style="421"/>
    <col min="755" max="755" width="9.140625" style="421" customWidth="1"/>
    <col min="756" max="756" width="4.7109375" style="421" customWidth="1"/>
    <col min="757" max="757" width="7.5703125" style="421" customWidth="1"/>
    <col min="758" max="758" width="77.42578125" style="421" customWidth="1"/>
    <col min="759" max="759" width="16.85546875" style="421" customWidth="1"/>
    <col min="760" max="760" width="13.85546875" style="421" customWidth="1"/>
    <col min="761" max="761" width="11.140625" style="421" customWidth="1"/>
    <col min="762" max="763" width="11.5703125" style="421" customWidth="1"/>
    <col min="764" max="764" width="13.28515625" style="421" customWidth="1"/>
    <col min="765" max="765" width="12.5703125" style="421" customWidth="1"/>
    <col min="766" max="766" width="11.7109375" style="421" customWidth="1"/>
    <col min="767" max="768" width="11.28515625" style="421" customWidth="1"/>
    <col min="769" max="769" width="11.85546875" style="421" customWidth="1"/>
    <col min="770" max="770" width="79.85546875" style="421" customWidth="1"/>
    <col min="771" max="771" width="13.28515625" style="421" customWidth="1"/>
    <col min="772" max="772" width="10" style="421" customWidth="1"/>
    <col min="773" max="773" width="11" style="421" customWidth="1"/>
    <col min="774" max="775" width="10.7109375" style="421" customWidth="1"/>
    <col min="776" max="776" width="5.85546875" style="421" customWidth="1"/>
    <col min="777" max="777" width="9.28515625" style="421" customWidth="1"/>
    <col min="778" max="1010" width="8.42578125" style="421"/>
    <col min="1011" max="1011" width="9.140625" style="421" customWidth="1"/>
    <col min="1012" max="1012" width="4.7109375" style="421" customWidth="1"/>
    <col min="1013" max="1013" width="7.5703125" style="421" customWidth="1"/>
    <col min="1014" max="1014" width="77.42578125" style="421" customWidth="1"/>
    <col min="1015" max="1015" width="16.85546875" style="421" customWidth="1"/>
    <col min="1016" max="1016" width="13.85546875" style="421" customWidth="1"/>
    <col min="1017" max="1017" width="11.140625" style="421" customWidth="1"/>
    <col min="1018" max="1019" width="11.5703125" style="421" customWidth="1"/>
    <col min="1020" max="1020" width="13.28515625" style="421" customWidth="1"/>
    <col min="1021" max="1021" width="12.5703125" style="421" customWidth="1"/>
    <col min="1022" max="1022" width="11.7109375" style="421" customWidth="1"/>
    <col min="1023" max="1024" width="11.28515625" style="421" customWidth="1"/>
    <col min="1025" max="1025" width="11.85546875" style="421" customWidth="1"/>
    <col min="1026" max="1026" width="79.85546875" style="421" customWidth="1"/>
    <col min="1027" max="1027" width="13.28515625" style="421" customWidth="1"/>
    <col min="1028" max="1028" width="10" style="421" customWidth="1"/>
    <col min="1029" max="1029" width="11" style="421" customWidth="1"/>
    <col min="1030" max="1031" width="10.7109375" style="421" customWidth="1"/>
    <col min="1032" max="1032" width="5.85546875" style="421" customWidth="1"/>
    <col min="1033" max="1033" width="9.28515625" style="421" customWidth="1"/>
    <col min="1034" max="1266" width="8.42578125" style="421"/>
    <col min="1267" max="1267" width="9.140625" style="421" customWidth="1"/>
    <col min="1268" max="1268" width="4.7109375" style="421" customWidth="1"/>
    <col min="1269" max="1269" width="7.5703125" style="421" customWidth="1"/>
    <col min="1270" max="1270" width="77.42578125" style="421" customWidth="1"/>
    <col min="1271" max="1271" width="16.85546875" style="421" customWidth="1"/>
    <col min="1272" max="1272" width="13.85546875" style="421" customWidth="1"/>
    <col min="1273" max="1273" width="11.140625" style="421" customWidth="1"/>
    <col min="1274" max="1275" width="11.5703125" style="421" customWidth="1"/>
    <col min="1276" max="1276" width="13.28515625" style="421" customWidth="1"/>
    <col min="1277" max="1277" width="12.5703125" style="421" customWidth="1"/>
    <col min="1278" max="1278" width="11.7109375" style="421" customWidth="1"/>
    <col min="1279" max="1280" width="11.28515625" style="421" customWidth="1"/>
    <col min="1281" max="1281" width="11.85546875" style="421" customWidth="1"/>
    <col min="1282" max="1282" width="79.85546875" style="421" customWidth="1"/>
    <col min="1283" max="1283" width="13.28515625" style="421" customWidth="1"/>
    <col min="1284" max="1284" width="10" style="421" customWidth="1"/>
    <col min="1285" max="1285" width="11" style="421" customWidth="1"/>
    <col min="1286" max="1287" width="10.7109375" style="421" customWidth="1"/>
    <col min="1288" max="1288" width="5.85546875" style="421" customWidth="1"/>
    <col min="1289" max="1289" width="9.28515625" style="421" customWidth="1"/>
    <col min="1290" max="1522" width="8.42578125" style="421"/>
    <col min="1523" max="1523" width="9.140625" style="421" customWidth="1"/>
    <col min="1524" max="1524" width="4.7109375" style="421" customWidth="1"/>
    <col min="1525" max="1525" width="7.5703125" style="421" customWidth="1"/>
    <col min="1526" max="1526" width="77.42578125" style="421" customWidth="1"/>
    <col min="1527" max="1527" width="16.85546875" style="421" customWidth="1"/>
    <col min="1528" max="1528" width="13.85546875" style="421" customWidth="1"/>
    <col min="1529" max="1529" width="11.140625" style="421" customWidth="1"/>
    <col min="1530" max="1531" width="11.5703125" style="421" customWidth="1"/>
    <col min="1532" max="1532" width="13.28515625" style="421" customWidth="1"/>
    <col min="1533" max="1533" width="12.5703125" style="421" customWidth="1"/>
    <col min="1534" max="1534" width="11.7109375" style="421" customWidth="1"/>
    <col min="1535" max="1536" width="11.28515625" style="421" customWidth="1"/>
    <col min="1537" max="1537" width="11.85546875" style="421" customWidth="1"/>
    <col min="1538" max="1538" width="79.85546875" style="421" customWidth="1"/>
    <col min="1539" max="1539" width="13.28515625" style="421" customWidth="1"/>
    <col min="1540" max="1540" width="10" style="421" customWidth="1"/>
    <col min="1541" max="1541" width="11" style="421" customWidth="1"/>
    <col min="1542" max="1543" width="10.7109375" style="421" customWidth="1"/>
    <col min="1544" max="1544" width="5.85546875" style="421" customWidth="1"/>
    <col min="1545" max="1545" width="9.28515625" style="421" customWidth="1"/>
    <col min="1546" max="1778" width="8.42578125" style="421"/>
    <col min="1779" max="1779" width="9.140625" style="421" customWidth="1"/>
    <col min="1780" max="1780" width="4.7109375" style="421" customWidth="1"/>
    <col min="1781" max="1781" width="7.5703125" style="421" customWidth="1"/>
    <col min="1782" max="1782" width="77.42578125" style="421" customWidth="1"/>
    <col min="1783" max="1783" width="16.85546875" style="421" customWidth="1"/>
    <col min="1784" max="1784" width="13.85546875" style="421" customWidth="1"/>
    <col min="1785" max="1785" width="11.140625" style="421" customWidth="1"/>
    <col min="1786" max="1787" width="11.5703125" style="421" customWidth="1"/>
    <col min="1788" max="1788" width="13.28515625" style="421" customWidth="1"/>
    <col min="1789" max="1789" width="12.5703125" style="421" customWidth="1"/>
    <col min="1790" max="1790" width="11.7109375" style="421" customWidth="1"/>
    <col min="1791" max="1792" width="11.28515625" style="421" customWidth="1"/>
    <col min="1793" max="1793" width="11.85546875" style="421" customWidth="1"/>
    <col min="1794" max="1794" width="79.85546875" style="421" customWidth="1"/>
    <col min="1795" max="1795" width="13.28515625" style="421" customWidth="1"/>
    <col min="1796" max="1796" width="10" style="421" customWidth="1"/>
    <col min="1797" max="1797" width="11" style="421" customWidth="1"/>
    <col min="1798" max="1799" width="10.7109375" style="421" customWidth="1"/>
    <col min="1800" max="1800" width="5.85546875" style="421" customWidth="1"/>
    <col min="1801" max="1801" width="9.28515625" style="421" customWidth="1"/>
    <col min="1802" max="2034" width="8.42578125" style="421"/>
    <col min="2035" max="2035" width="9.140625" style="421" customWidth="1"/>
    <col min="2036" max="2036" width="4.7109375" style="421" customWidth="1"/>
    <col min="2037" max="2037" width="7.5703125" style="421" customWidth="1"/>
    <col min="2038" max="2038" width="77.42578125" style="421" customWidth="1"/>
    <col min="2039" max="2039" width="16.85546875" style="421" customWidth="1"/>
    <col min="2040" max="2040" width="13.85546875" style="421" customWidth="1"/>
    <col min="2041" max="2041" width="11.140625" style="421" customWidth="1"/>
    <col min="2042" max="2043" width="11.5703125" style="421" customWidth="1"/>
    <col min="2044" max="2044" width="13.28515625" style="421" customWidth="1"/>
    <col min="2045" max="2045" width="12.5703125" style="421" customWidth="1"/>
    <col min="2046" max="2046" width="11.7109375" style="421" customWidth="1"/>
    <col min="2047" max="2048" width="11.28515625" style="421" customWidth="1"/>
    <col min="2049" max="2049" width="11.85546875" style="421" customWidth="1"/>
    <col min="2050" max="2050" width="79.85546875" style="421" customWidth="1"/>
    <col min="2051" max="2051" width="13.28515625" style="421" customWidth="1"/>
    <col min="2052" max="2052" width="10" style="421" customWidth="1"/>
    <col min="2053" max="2053" width="11" style="421" customWidth="1"/>
    <col min="2054" max="2055" width="10.7109375" style="421" customWidth="1"/>
    <col min="2056" max="2056" width="5.85546875" style="421" customWidth="1"/>
    <col min="2057" max="2057" width="9.28515625" style="421" customWidth="1"/>
    <col min="2058" max="2290" width="8.42578125" style="421"/>
    <col min="2291" max="2291" width="9.140625" style="421" customWidth="1"/>
    <col min="2292" max="2292" width="4.7109375" style="421" customWidth="1"/>
    <col min="2293" max="2293" width="7.5703125" style="421" customWidth="1"/>
    <col min="2294" max="2294" width="77.42578125" style="421" customWidth="1"/>
    <col min="2295" max="2295" width="16.85546875" style="421" customWidth="1"/>
    <col min="2296" max="2296" width="13.85546875" style="421" customWidth="1"/>
    <col min="2297" max="2297" width="11.140625" style="421" customWidth="1"/>
    <col min="2298" max="2299" width="11.5703125" style="421" customWidth="1"/>
    <col min="2300" max="2300" width="13.28515625" style="421" customWidth="1"/>
    <col min="2301" max="2301" width="12.5703125" style="421" customWidth="1"/>
    <col min="2302" max="2302" width="11.7109375" style="421" customWidth="1"/>
    <col min="2303" max="2304" width="11.28515625" style="421" customWidth="1"/>
    <col min="2305" max="2305" width="11.85546875" style="421" customWidth="1"/>
    <col min="2306" max="2306" width="79.85546875" style="421" customWidth="1"/>
    <col min="2307" max="2307" width="13.28515625" style="421" customWidth="1"/>
    <col min="2308" max="2308" width="10" style="421" customWidth="1"/>
    <col min="2309" max="2309" width="11" style="421" customWidth="1"/>
    <col min="2310" max="2311" width="10.7109375" style="421" customWidth="1"/>
    <col min="2312" max="2312" width="5.85546875" style="421" customWidth="1"/>
    <col min="2313" max="2313" width="9.28515625" style="421" customWidth="1"/>
    <col min="2314" max="2546" width="8.42578125" style="421"/>
    <col min="2547" max="2547" width="9.140625" style="421" customWidth="1"/>
    <col min="2548" max="2548" width="4.7109375" style="421" customWidth="1"/>
    <col min="2549" max="2549" width="7.5703125" style="421" customWidth="1"/>
    <col min="2550" max="2550" width="77.42578125" style="421" customWidth="1"/>
    <col min="2551" max="2551" width="16.85546875" style="421" customWidth="1"/>
    <col min="2552" max="2552" width="13.85546875" style="421" customWidth="1"/>
    <col min="2553" max="2553" width="11.140625" style="421" customWidth="1"/>
    <col min="2554" max="2555" width="11.5703125" style="421" customWidth="1"/>
    <col min="2556" max="2556" width="13.28515625" style="421" customWidth="1"/>
    <col min="2557" max="2557" width="12.5703125" style="421" customWidth="1"/>
    <col min="2558" max="2558" width="11.7109375" style="421" customWidth="1"/>
    <col min="2559" max="2560" width="11.28515625" style="421" customWidth="1"/>
    <col min="2561" max="2561" width="11.85546875" style="421" customWidth="1"/>
    <col min="2562" max="2562" width="79.85546875" style="421" customWidth="1"/>
    <col min="2563" max="2563" width="13.28515625" style="421" customWidth="1"/>
    <col min="2564" max="2564" width="10" style="421" customWidth="1"/>
    <col min="2565" max="2565" width="11" style="421" customWidth="1"/>
    <col min="2566" max="2567" width="10.7109375" style="421" customWidth="1"/>
    <col min="2568" max="2568" width="5.85546875" style="421" customWidth="1"/>
    <col min="2569" max="2569" width="9.28515625" style="421" customWidth="1"/>
    <col min="2570" max="2802" width="8.42578125" style="421"/>
    <col min="2803" max="2803" width="9.140625" style="421" customWidth="1"/>
    <col min="2804" max="2804" width="4.7109375" style="421" customWidth="1"/>
    <col min="2805" max="2805" width="7.5703125" style="421" customWidth="1"/>
    <col min="2806" max="2806" width="77.42578125" style="421" customWidth="1"/>
    <col min="2807" max="2807" width="16.85546875" style="421" customWidth="1"/>
    <col min="2808" max="2808" width="13.85546875" style="421" customWidth="1"/>
    <col min="2809" max="2809" width="11.140625" style="421" customWidth="1"/>
    <col min="2810" max="2811" width="11.5703125" style="421" customWidth="1"/>
    <col min="2812" max="2812" width="13.28515625" style="421" customWidth="1"/>
    <col min="2813" max="2813" width="12.5703125" style="421" customWidth="1"/>
    <col min="2814" max="2814" width="11.7109375" style="421" customWidth="1"/>
    <col min="2815" max="2816" width="11.28515625" style="421" customWidth="1"/>
    <col min="2817" max="2817" width="11.85546875" style="421" customWidth="1"/>
    <col min="2818" max="2818" width="79.85546875" style="421" customWidth="1"/>
    <col min="2819" max="2819" width="13.28515625" style="421" customWidth="1"/>
    <col min="2820" max="2820" width="10" style="421" customWidth="1"/>
    <col min="2821" max="2821" width="11" style="421" customWidth="1"/>
    <col min="2822" max="2823" width="10.7109375" style="421" customWidth="1"/>
    <col min="2824" max="2824" width="5.85546875" style="421" customWidth="1"/>
    <col min="2825" max="2825" width="9.28515625" style="421" customWidth="1"/>
    <col min="2826" max="3058" width="8.42578125" style="421"/>
    <col min="3059" max="3059" width="9.140625" style="421" customWidth="1"/>
    <col min="3060" max="3060" width="4.7109375" style="421" customWidth="1"/>
    <col min="3061" max="3061" width="7.5703125" style="421" customWidth="1"/>
    <col min="3062" max="3062" width="77.42578125" style="421" customWidth="1"/>
    <col min="3063" max="3063" width="16.85546875" style="421" customWidth="1"/>
    <col min="3064" max="3064" width="13.85546875" style="421" customWidth="1"/>
    <col min="3065" max="3065" width="11.140625" style="421" customWidth="1"/>
    <col min="3066" max="3067" width="11.5703125" style="421" customWidth="1"/>
    <col min="3068" max="3068" width="13.28515625" style="421" customWidth="1"/>
    <col min="3069" max="3069" width="12.5703125" style="421" customWidth="1"/>
    <col min="3070" max="3070" width="11.7109375" style="421" customWidth="1"/>
    <col min="3071" max="3072" width="11.28515625" style="421" customWidth="1"/>
    <col min="3073" max="3073" width="11.85546875" style="421" customWidth="1"/>
    <col min="3074" max="3074" width="79.85546875" style="421" customWidth="1"/>
    <col min="3075" max="3075" width="13.28515625" style="421" customWidth="1"/>
    <col min="3076" max="3076" width="10" style="421" customWidth="1"/>
    <col min="3077" max="3077" width="11" style="421" customWidth="1"/>
    <col min="3078" max="3079" width="10.7109375" style="421" customWidth="1"/>
    <col min="3080" max="3080" width="5.85546875" style="421" customWidth="1"/>
    <col min="3081" max="3081" width="9.28515625" style="421" customWidth="1"/>
    <col min="3082" max="3314" width="8.42578125" style="421"/>
    <col min="3315" max="3315" width="9.140625" style="421" customWidth="1"/>
    <col min="3316" max="3316" width="4.7109375" style="421" customWidth="1"/>
    <col min="3317" max="3317" width="7.5703125" style="421" customWidth="1"/>
    <col min="3318" max="3318" width="77.42578125" style="421" customWidth="1"/>
    <col min="3319" max="3319" width="16.85546875" style="421" customWidth="1"/>
    <col min="3320" max="3320" width="13.85546875" style="421" customWidth="1"/>
    <col min="3321" max="3321" width="11.140625" style="421" customWidth="1"/>
    <col min="3322" max="3323" width="11.5703125" style="421" customWidth="1"/>
    <col min="3324" max="3324" width="13.28515625" style="421" customWidth="1"/>
    <col min="3325" max="3325" width="12.5703125" style="421" customWidth="1"/>
    <col min="3326" max="3326" width="11.7109375" style="421" customWidth="1"/>
    <col min="3327" max="3328" width="11.28515625" style="421" customWidth="1"/>
    <col min="3329" max="3329" width="11.85546875" style="421" customWidth="1"/>
    <col min="3330" max="3330" width="79.85546875" style="421" customWidth="1"/>
    <col min="3331" max="3331" width="13.28515625" style="421" customWidth="1"/>
    <col min="3332" max="3332" width="10" style="421" customWidth="1"/>
    <col min="3333" max="3333" width="11" style="421" customWidth="1"/>
    <col min="3334" max="3335" width="10.7109375" style="421" customWidth="1"/>
    <col min="3336" max="3336" width="5.85546875" style="421" customWidth="1"/>
    <col min="3337" max="3337" width="9.28515625" style="421" customWidth="1"/>
    <col min="3338" max="3570" width="8.42578125" style="421"/>
    <col min="3571" max="3571" width="9.140625" style="421" customWidth="1"/>
    <col min="3572" max="3572" width="4.7109375" style="421" customWidth="1"/>
    <col min="3573" max="3573" width="7.5703125" style="421" customWidth="1"/>
    <col min="3574" max="3574" width="77.42578125" style="421" customWidth="1"/>
    <col min="3575" max="3575" width="16.85546875" style="421" customWidth="1"/>
    <col min="3576" max="3576" width="13.85546875" style="421" customWidth="1"/>
    <col min="3577" max="3577" width="11.140625" style="421" customWidth="1"/>
    <col min="3578" max="3579" width="11.5703125" style="421" customWidth="1"/>
    <col min="3580" max="3580" width="13.28515625" style="421" customWidth="1"/>
    <col min="3581" max="3581" width="12.5703125" style="421" customWidth="1"/>
    <col min="3582" max="3582" width="11.7109375" style="421" customWidth="1"/>
    <col min="3583" max="3584" width="11.28515625" style="421" customWidth="1"/>
    <col min="3585" max="3585" width="11.85546875" style="421" customWidth="1"/>
    <col min="3586" max="3586" width="79.85546875" style="421" customWidth="1"/>
    <col min="3587" max="3587" width="13.28515625" style="421" customWidth="1"/>
    <col min="3588" max="3588" width="10" style="421" customWidth="1"/>
    <col min="3589" max="3589" width="11" style="421" customWidth="1"/>
    <col min="3590" max="3591" width="10.7109375" style="421" customWidth="1"/>
    <col min="3592" max="3592" width="5.85546875" style="421" customWidth="1"/>
    <col min="3593" max="3593" width="9.28515625" style="421" customWidth="1"/>
    <col min="3594" max="3826" width="8.42578125" style="421"/>
    <col min="3827" max="3827" width="9.140625" style="421" customWidth="1"/>
    <col min="3828" max="3828" width="4.7109375" style="421" customWidth="1"/>
    <col min="3829" max="3829" width="7.5703125" style="421" customWidth="1"/>
    <col min="3830" max="3830" width="77.42578125" style="421" customWidth="1"/>
    <col min="3831" max="3831" width="16.85546875" style="421" customWidth="1"/>
    <col min="3832" max="3832" width="13.85546875" style="421" customWidth="1"/>
    <col min="3833" max="3833" width="11.140625" style="421" customWidth="1"/>
    <col min="3834" max="3835" width="11.5703125" style="421" customWidth="1"/>
    <col min="3836" max="3836" width="13.28515625" style="421" customWidth="1"/>
    <col min="3837" max="3837" width="12.5703125" style="421" customWidth="1"/>
    <col min="3838" max="3838" width="11.7109375" style="421" customWidth="1"/>
    <col min="3839" max="3840" width="11.28515625" style="421" customWidth="1"/>
    <col min="3841" max="3841" width="11.85546875" style="421" customWidth="1"/>
    <col min="3842" max="3842" width="79.85546875" style="421" customWidth="1"/>
    <col min="3843" max="3843" width="13.28515625" style="421" customWidth="1"/>
    <col min="3844" max="3844" width="10" style="421" customWidth="1"/>
    <col min="3845" max="3845" width="11" style="421" customWidth="1"/>
    <col min="3846" max="3847" width="10.7109375" style="421" customWidth="1"/>
    <col min="3848" max="3848" width="5.85546875" style="421" customWidth="1"/>
    <col min="3849" max="3849" width="9.28515625" style="421" customWidth="1"/>
    <col min="3850" max="4082" width="8.42578125" style="421"/>
    <col min="4083" max="4083" width="9.140625" style="421" customWidth="1"/>
    <col min="4084" max="4084" width="4.7109375" style="421" customWidth="1"/>
    <col min="4085" max="4085" width="7.5703125" style="421" customWidth="1"/>
    <col min="4086" max="4086" width="77.42578125" style="421" customWidth="1"/>
    <col min="4087" max="4087" width="16.85546875" style="421" customWidth="1"/>
    <col min="4088" max="4088" width="13.85546875" style="421" customWidth="1"/>
    <col min="4089" max="4089" width="11.140625" style="421" customWidth="1"/>
    <col min="4090" max="4091" width="11.5703125" style="421" customWidth="1"/>
    <col min="4092" max="4092" width="13.28515625" style="421" customWidth="1"/>
    <col min="4093" max="4093" width="12.5703125" style="421" customWidth="1"/>
    <col min="4094" max="4094" width="11.7109375" style="421" customWidth="1"/>
    <col min="4095" max="4096" width="11.28515625" style="421" customWidth="1"/>
    <col min="4097" max="4097" width="11.85546875" style="421" customWidth="1"/>
    <col min="4098" max="4098" width="79.85546875" style="421" customWidth="1"/>
    <col min="4099" max="4099" width="13.28515625" style="421" customWidth="1"/>
    <col min="4100" max="4100" width="10" style="421" customWidth="1"/>
    <col min="4101" max="4101" width="11" style="421" customWidth="1"/>
    <col min="4102" max="4103" width="10.7109375" style="421" customWidth="1"/>
    <col min="4104" max="4104" width="5.85546875" style="421" customWidth="1"/>
    <col min="4105" max="4105" width="9.28515625" style="421" customWidth="1"/>
    <col min="4106" max="4338" width="8.42578125" style="421"/>
    <col min="4339" max="4339" width="9.140625" style="421" customWidth="1"/>
    <col min="4340" max="4340" width="4.7109375" style="421" customWidth="1"/>
    <col min="4341" max="4341" width="7.5703125" style="421" customWidth="1"/>
    <col min="4342" max="4342" width="77.42578125" style="421" customWidth="1"/>
    <col min="4343" max="4343" width="16.85546875" style="421" customWidth="1"/>
    <col min="4344" max="4344" width="13.85546875" style="421" customWidth="1"/>
    <col min="4345" max="4345" width="11.140625" style="421" customWidth="1"/>
    <col min="4346" max="4347" width="11.5703125" style="421" customWidth="1"/>
    <col min="4348" max="4348" width="13.28515625" style="421" customWidth="1"/>
    <col min="4349" max="4349" width="12.5703125" style="421" customWidth="1"/>
    <col min="4350" max="4350" width="11.7109375" style="421" customWidth="1"/>
    <col min="4351" max="4352" width="11.28515625" style="421" customWidth="1"/>
    <col min="4353" max="4353" width="11.85546875" style="421" customWidth="1"/>
    <col min="4354" max="4354" width="79.85546875" style="421" customWidth="1"/>
    <col min="4355" max="4355" width="13.28515625" style="421" customWidth="1"/>
    <col min="4356" max="4356" width="10" style="421" customWidth="1"/>
    <col min="4357" max="4357" width="11" style="421" customWidth="1"/>
    <col min="4358" max="4359" width="10.7109375" style="421" customWidth="1"/>
    <col min="4360" max="4360" width="5.85546875" style="421" customWidth="1"/>
    <col min="4361" max="4361" width="9.28515625" style="421" customWidth="1"/>
    <col min="4362" max="4594" width="8.42578125" style="421"/>
    <col min="4595" max="4595" width="9.140625" style="421" customWidth="1"/>
    <col min="4596" max="4596" width="4.7109375" style="421" customWidth="1"/>
    <col min="4597" max="4597" width="7.5703125" style="421" customWidth="1"/>
    <col min="4598" max="4598" width="77.42578125" style="421" customWidth="1"/>
    <col min="4599" max="4599" width="16.85546875" style="421" customWidth="1"/>
    <col min="4600" max="4600" width="13.85546875" style="421" customWidth="1"/>
    <col min="4601" max="4601" width="11.140625" style="421" customWidth="1"/>
    <col min="4602" max="4603" width="11.5703125" style="421" customWidth="1"/>
    <col min="4604" max="4604" width="13.28515625" style="421" customWidth="1"/>
    <col min="4605" max="4605" width="12.5703125" style="421" customWidth="1"/>
    <col min="4606" max="4606" width="11.7109375" style="421" customWidth="1"/>
    <col min="4607" max="4608" width="11.28515625" style="421" customWidth="1"/>
    <col min="4609" max="4609" width="11.85546875" style="421" customWidth="1"/>
    <col min="4610" max="4610" width="79.85546875" style="421" customWidth="1"/>
    <col min="4611" max="4611" width="13.28515625" style="421" customWidth="1"/>
    <col min="4612" max="4612" width="10" style="421" customWidth="1"/>
    <col min="4613" max="4613" width="11" style="421" customWidth="1"/>
    <col min="4614" max="4615" width="10.7109375" style="421" customWidth="1"/>
    <col min="4616" max="4616" width="5.85546875" style="421" customWidth="1"/>
    <col min="4617" max="4617" width="9.28515625" style="421" customWidth="1"/>
    <col min="4618" max="4850" width="8.42578125" style="421"/>
    <col min="4851" max="4851" width="9.140625" style="421" customWidth="1"/>
    <col min="4852" max="4852" width="4.7109375" style="421" customWidth="1"/>
    <col min="4853" max="4853" width="7.5703125" style="421" customWidth="1"/>
    <col min="4854" max="4854" width="77.42578125" style="421" customWidth="1"/>
    <col min="4855" max="4855" width="16.85546875" style="421" customWidth="1"/>
    <col min="4856" max="4856" width="13.85546875" style="421" customWidth="1"/>
    <col min="4857" max="4857" width="11.140625" style="421" customWidth="1"/>
    <col min="4858" max="4859" width="11.5703125" style="421" customWidth="1"/>
    <col min="4860" max="4860" width="13.28515625" style="421" customWidth="1"/>
    <col min="4861" max="4861" width="12.5703125" style="421" customWidth="1"/>
    <col min="4862" max="4862" width="11.7109375" style="421" customWidth="1"/>
    <col min="4863" max="4864" width="11.28515625" style="421" customWidth="1"/>
    <col min="4865" max="4865" width="11.85546875" style="421" customWidth="1"/>
    <col min="4866" max="4866" width="79.85546875" style="421" customWidth="1"/>
    <col min="4867" max="4867" width="13.28515625" style="421" customWidth="1"/>
    <col min="4868" max="4868" width="10" style="421" customWidth="1"/>
    <col min="4869" max="4869" width="11" style="421" customWidth="1"/>
    <col min="4870" max="4871" width="10.7109375" style="421" customWidth="1"/>
    <col min="4872" max="4872" width="5.85546875" style="421" customWidth="1"/>
    <col min="4873" max="4873" width="9.28515625" style="421" customWidth="1"/>
    <col min="4874" max="5106" width="8.42578125" style="421"/>
    <col min="5107" max="5107" width="9.140625" style="421" customWidth="1"/>
    <col min="5108" max="5108" width="4.7109375" style="421" customWidth="1"/>
    <col min="5109" max="5109" width="7.5703125" style="421" customWidth="1"/>
    <col min="5110" max="5110" width="77.42578125" style="421" customWidth="1"/>
    <col min="5111" max="5111" width="16.85546875" style="421" customWidth="1"/>
    <col min="5112" max="5112" width="13.85546875" style="421" customWidth="1"/>
    <col min="5113" max="5113" width="11.140625" style="421" customWidth="1"/>
    <col min="5114" max="5115" width="11.5703125" style="421" customWidth="1"/>
    <col min="5116" max="5116" width="13.28515625" style="421" customWidth="1"/>
    <col min="5117" max="5117" width="12.5703125" style="421" customWidth="1"/>
    <col min="5118" max="5118" width="11.7109375" style="421" customWidth="1"/>
    <col min="5119" max="5120" width="11.28515625" style="421" customWidth="1"/>
    <col min="5121" max="5121" width="11.85546875" style="421" customWidth="1"/>
    <col min="5122" max="5122" width="79.85546875" style="421" customWidth="1"/>
    <col min="5123" max="5123" width="13.28515625" style="421" customWidth="1"/>
    <col min="5124" max="5124" width="10" style="421" customWidth="1"/>
    <col min="5125" max="5125" width="11" style="421" customWidth="1"/>
    <col min="5126" max="5127" width="10.7109375" style="421" customWidth="1"/>
    <col min="5128" max="5128" width="5.85546875" style="421" customWidth="1"/>
    <col min="5129" max="5129" width="9.28515625" style="421" customWidth="1"/>
    <col min="5130" max="5362" width="8.42578125" style="421"/>
    <col min="5363" max="5363" width="9.140625" style="421" customWidth="1"/>
    <col min="5364" max="5364" width="4.7109375" style="421" customWidth="1"/>
    <col min="5365" max="5365" width="7.5703125" style="421" customWidth="1"/>
    <col min="5366" max="5366" width="77.42578125" style="421" customWidth="1"/>
    <col min="5367" max="5367" width="16.85546875" style="421" customWidth="1"/>
    <col min="5368" max="5368" width="13.85546875" style="421" customWidth="1"/>
    <col min="5369" max="5369" width="11.140625" style="421" customWidth="1"/>
    <col min="5370" max="5371" width="11.5703125" style="421" customWidth="1"/>
    <col min="5372" max="5372" width="13.28515625" style="421" customWidth="1"/>
    <col min="5373" max="5373" width="12.5703125" style="421" customWidth="1"/>
    <col min="5374" max="5374" width="11.7109375" style="421" customWidth="1"/>
    <col min="5375" max="5376" width="11.28515625" style="421" customWidth="1"/>
    <col min="5377" max="5377" width="11.85546875" style="421" customWidth="1"/>
    <col min="5378" max="5378" width="79.85546875" style="421" customWidth="1"/>
    <col min="5379" max="5379" width="13.28515625" style="421" customWidth="1"/>
    <col min="5380" max="5380" width="10" style="421" customWidth="1"/>
    <col min="5381" max="5381" width="11" style="421" customWidth="1"/>
    <col min="5382" max="5383" width="10.7109375" style="421" customWidth="1"/>
    <col min="5384" max="5384" width="5.85546875" style="421" customWidth="1"/>
    <col min="5385" max="5385" width="9.28515625" style="421" customWidth="1"/>
    <col min="5386" max="5618" width="8.42578125" style="421"/>
    <col min="5619" max="5619" width="9.140625" style="421" customWidth="1"/>
    <col min="5620" max="5620" width="4.7109375" style="421" customWidth="1"/>
    <col min="5621" max="5621" width="7.5703125" style="421" customWidth="1"/>
    <col min="5622" max="5622" width="77.42578125" style="421" customWidth="1"/>
    <col min="5623" max="5623" width="16.85546875" style="421" customWidth="1"/>
    <col min="5624" max="5624" width="13.85546875" style="421" customWidth="1"/>
    <col min="5625" max="5625" width="11.140625" style="421" customWidth="1"/>
    <col min="5626" max="5627" width="11.5703125" style="421" customWidth="1"/>
    <col min="5628" max="5628" width="13.28515625" style="421" customWidth="1"/>
    <col min="5629" max="5629" width="12.5703125" style="421" customWidth="1"/>
    <col min="5630" max="5630" width="11.7109375" style="421" customWidth="1"/>
    <col min="5631" max="5632" width="11.28515625" style="421" customWidth="1"/>
    <col min="5633" max="5633" width="11.85546875" style="421" customWidth="1"/>
    <col min="5634" max="5634" width="79.85546875" style="421" customWidth="1"/>
    <col min="5635" max="5635" width="13.28515625" style="421" customWidth="1"/>
    <col min="5636" max="5636" width="10" style="421" customWidth="1"/>
    <col min="5637" max="5637" width="11" style="421" customWidth="1"/>
    <col min="5638" max="5639" width="10.7109375" style="421" customWidth="1"/>
    <col min="5640" max="5640" width="5.85546875" style="421" customWidth="1"/>
    <col min="5641" max="5641" width="9.28515625" style="421" customWidth="1"/>
    <col min="5642" max="5874" width="8.42578125" style="421"/>
    <col min="5875" max="5875" width="9.140625" style="421" customWidth="1"/>
    <col min="5876" max="5876" width="4.7109375" style="421" customWidth="1"/>
    <col min="5877" max="5877" width="7.5703125" style="421" customWidth="1"/>
    <col min="5878" max="5878" width="77.42578125" style="421" customWidth="1"/>
    <col min="5879" max="5879" width="16.85546875" style="421" customWidth="1"/>
    <col min="5880" max="5880" width="13.85546875" style="421" customWidth="1"/>
    <col min="5881" max="5881" width="11.140625" style="421" customWidth="1"/>
    <col min="5882" max="5883" width="11.5703125" style="421" customWidth="1"/>
    <col min="5884" max="5884" width="13.28515625" style="421" customWidth="1"/>
    <col min="5885" max="5885" width="12.5703125" style="421" customWidth="1"/>
    <col min="5886" max="5886" width="11.7109375" style="421" customWidth="1"/>
    <col min="5887" max="5888" width="11.28515625" style="421" customWidth="1"/>
    <col min="5889" max="5889" width="11.85546875" style="421" customWidth="1"/>
    <col min="5890" max="5890" width="79.85546875" style="421" customWidth="1"/>
    <col min="5891" max="5891" width="13.28515625" style="421" customWidth="1"/>
    <col min="5892" max="5892" width="10" style="421" customWidth="1"/>
    <col min="5893" max="5893" width="11" style="421" customWidth="1"/>
    <col min="5894" max="5895" width="10.7109375" style="421" customWidth="1"/>
    <col min="5896" max="5896" width="5.85546875" style="421" customWidth="1"/>
    <col min="5897" max="5897" width="9.28515625" style="421" customWidth="1"/>
    <col min="5898" max="6130" width="8.42578125" style="421"/>
    <col min="6131" max="6131" width="9.140625" style="421" customWidth="1"/>
    <col min="6132" max="6132" width="4.7109375" style="421" customWidth="1"/>
    <col min="6133" max="6133" width="7.5703125" style="421" customWidth="1"/>
    <col min="6134" max="6134" width="77.42578125" style="421" customWidth="1"/>
    <col min="6135" max="6135" width="16.85546875" style="421" customWidth="1"/>
    <col min="6136" max="6136" width="13.85546875" style="421" customWidth="1"/>
    <col min="6137" max="6137" width="11.140625" style="421" customWidth="1"/>
    <col min="6138" max="6139" width="11.5703125" style="421" customWidth="1"/>
    <col min="6140" max="6140" width="13.28515625" style="421" customWidth="1"/>
    <col min="6141" max="6141" width="12.5703125" style="421" customWidth="1"/>
    <col min="6142" max="6142" width="11.7109375" style="421" customWidth="1"/>
    <col min="6143" max="6144" width="11.28515625" style="421" customWidth="1"/>
    <col min="6145" max="6145" width="11.85546875" style="421" customWidth="1"/>
    <col min="6146" max="6146" width="79.85546875" style="421" customWidth="1"/>
    <col min="6147" max="6147" width="13.28515625" style="421" customWidth="1"/>
    <col min="6148" max="6148" width="10" style="421" customWidth="1"/>
    <col min="6149" max="6149" width="11" style="421" customWidth="1"/>
    <col min="6150" max="6151" width="10.7109375" style="421" customWidth="1"/>
    <col min="6152" max="6152" width="5.85546875" style="421" customWidth="1"/>
    <col min="6153" max="6153" width="9.28515625" style="421" customWidth="1"/>
    <col min="6154" max="6386" width="8.42578125" style="421"/>
    <col min="6387" max="6387" width="9.140625" style="421" customWidth="1"/>
    <col min="6388" max="6388" width="4.7109375" style="421" customWidth="1"/>
    <col min="6389" max="6389" width="7.5703125" style="421" customWidth="1"/>
    <col min="6390" max="6390" width="77.42578125" style="421" customWidth="1"/>
    <col min="6391" max="6391" width="16.85546875" style="421" customWidth="1"/>
    <col min="6392" max="6392" width="13.85546875" style="421" customWidth="1"/>
    <col min="6393" max="6393" width="11.140625" style="421" customWidth="1"/>
    <col min="6394" max="6395" width="11.5703125" style="421" customWidth="1"/>
    <col min="6396" max="6396" width="13.28515625" style="421" customWidth="1"/>
    <col min="6397" max="6397" width="12.5703125" style="421" customWidth="1"/>
    <col min="6398" max="6398" width="11.7109375" style="421" customWidth="1"/>
    <col min="6399" max="6400" width="11.28515625" style="421" customWidth="1"/>
    <col min="6401" max="6401" width="11.85546875" style="421" customWidth="1"/>
    <col min="6402" max="6402" width="79.85546875" style="421" customWidth="1"/>
    <col min="6403" max="6403" width="13.28515625" style="421" customWidth="1"/>
    <col min="6404" max="6404" width="10" style="421" customWidth="1"/>
    <col min="6405" max="6405" width="11" style="421" customWidth="1"/>
    <col min="6406" max="6407" width="10.7109375" style="421" customWidth="1"/>
    <col min="6408" max="6408" width="5.85546875" style="421" customWidth="1"/>
    <col min="6409" max="6409" width="9.28515625" style="421" customWidth="1"/>
    <col min="6410" max="6642" width="8.42578125" style="421"/>
    <col min="6643" max="6643" width="9.140625" style="421" customWidth="1"/>
    <col min="6644" max="6644" width="4.7109375" style="421" customWidth="1"/>
    <col min="6645" max="6645" width="7.5703125" style="421" customWidth="1"/>
    <col min="6646" max="6646" width="77.42578125" style="421" customWidth="1"/>
    <col min="6647" max="6647" width="16.85546875" style="421" customWidth="1"/>
    <col min="6648" max="6648" width="13.85546875" style="421" customWidth="1"/>
    <col min="6649" max="6649" width="11.140625" style="421" customWidth="1"/>
    <col min="6650" max="6651" width="11.5703125" style="421" customWidth="1"/>
    <col min="6652" max="6652" width="13.28515625" style="421" customWidth="1"/>
    <col min="6653" max="6653" width="12.5703125" style="421" customWidth="1"/>
    <col min="6654" max="6654" width="11.7109375" style="421" customWidth="1"/>
    <col min="6655" max="6656" width="11.28515625" style="421" customWidth="1"/>
    <col min="6657" max="6657" width="11.85546875" style="421" customWidth="1"/>
    <col min="6658" max="6658" width="79.85546875" style="421" customWidth="1"/>
    <col min="6659" max="6659" width="13.28515625" style="421" customWidth="1"/>
    <col min="6660" max="6660" width="10" style="421" customWidth="1"/>
    <col min="6661" max="6661" width="11" style="421" customWidth="1"/>
    <col min="6662" max="6663" width="10.7109375" style="421" customWidth="1"/>
    <col min="6664" max="6664" width="5.85546875" style="421" customWidth="1"/>
    <col min="6665" max="6665" width="9.28515625" style="421" customWidth="1"/>
    <col min="6666" max="6898" width="8.42578125" style="421"/>
    <col min="6899" max="6899" width="9.140625" style="421" customWidth="1"/>
    <col min="6900" max="6900" width="4.7109375" style="421" customWidth="1"/>
    <col min="6901" max="6901" width="7.5703125" style="421" customWidth="1"/>
    <col min="6902" max="6902" width="77.42578125" style="421" customWidth="1"/>
    <col min="6903" max="6903" width="16.85546875" style="421" customWidth="1"/>
    <col min="6904" max="6904" width="13.85546875" style="421" customWidth="1"/>
    <col min="6905" max="6905" width="11.140625" style="421" customWidth="1"/>
    <col min="6906" max="6907" width="11.5703125" style="421" customWidth="1"/>
    <col min="6908" max="6908" width="13.28515625" style="421" customWidth="1"/>
    <col min="6909" max="6909" width="12.5703125" style="421" customWidth="1"/>
    <col min="6910" max="6910" width="11.7109375" style="421" customWidth="1"/>
    <col min="6911" max="6912" width="11.28515625" style="421" customWidth="1"/>
    <col min="6913" max="6913" width="11.85546875" style="421" customWidth="1"/>
    <col min="6914" max="6914" width="79.85546875" style="421" customWidth="1"/>
    <col min="6915" max="6915" width="13.28515625" style="421" customWidth="1"/>
    <col min="6916" max="6916" width="10" style="421" customWidth="1"/>
    <col min="6917" max="6917" width="11" style="421" customWidth="1"/>
    <col min="6918" max="6919" width="10.7109375" style="421" customWidth="1"/>
    <col min="6920" max="6920" width="5.85546875" style="421" customWidth="1"/>
    <col min="6921" max="6921" width="9.28515625" style="421" customWidth="1"/>
    <col min="6922" max="7154" width="8.42578125" style="421"/>
    <col min="7155" max="7155" width="9.140625" style="421" customWidth="1"/>
    <col min="7156" max="7156" width="4.7109375" style="421" customWidth="1"/>
    <col min="7157" max="7157" width="7.5703125" style="421" customWidth="1"/>
    <col min="7158" max="7158" width="77.42578125" style="421" customWidth="1"/>
    <col min="7159" max="7159" width="16.85546875" style="421" customWidth="1"/>
    <col min="7160" max="7160" width="13.85546875" style="421" customWidth="1"/>
    <col min="7161" max="7161" width="11.140625" style="421" customWidth="1"/>
    <col min="7162" max="7163" width="11.5703125" style="421" customWidth="1"/>
    <col min="7164" max="7164" width="13.28515625" style="421" customWidth="1"/>
    <col min="7165" max="7165" width="12.5703125" style="421" customWidth="1"/>
    <col min="7166" max="7166" width="11.7109375" style="421" customWidth="1"/>
    <col min="7167" max="7168" width="11.28515625" style="421" customWidth="1"/>
    <col min="7169" max="7169" width="11.85546875" style="421" customWidth="1"/>
    <col min="7170" max="7170" width="79.85546875" style="421" customWidth="1"/>
    <col min="7171" max="7171" width="13.28515625" style="421" customWidth="1"/>
    <col min="7172" max="7172" width="10" style="421" customWidth="1"/>
    <col min="7173" max="7173" width="11" style="421" customWidth="1"/>
    <col min="7174" max="7175" width="10.7109375" style="421" customWidth="1"/>
    <col min="7176" max="7176" width="5.85546875" style="421" customWidth="1"/>
    <col min="7177" max="7177" width="9.28515625" style="421" customWidth="1"/>
    <col min="7178" max="7410" width="8.42578125" style="421"/>
    <col min="7411" max="7411" width="9.140625" style="421" customWidth="1"/>
    <col min="7412" max="7412" width="4.7109375" style="421" customWidth="1"/>
    <col min="7413" max="7413" width="7.5703125" style="421" customWidth="1"/>
    <col min="7414" max="7414" width="77.42578125" style="421" customWidth="1"/>
    <col min="7415" max="7415" width="16.85546875" style="421" customWidth="1"/>
    <col min="7416" max="7416" width="13.85546875" style="421" customWidth="1"/>
    <col min="7417" max="7417" width="11.140625" style="421" customWidth="1"/>
    <col min="7418" max="7419" width="11.5703125" style="421" customWidth="1"/>
    <col min="7420" max="7420" width="13.28515625" style="421" customWidth="1"/>
    <col min="7421" max="7421" width="12.5703125" style="421" customWidth="1"/>
    <col min="7422" max="7422" width="11.7109375" style="421" customWidth="1"/>
    <col min="7423" max="7424" width="11.28515625" style="421" customWidth="1"/>
    <col min="7425" max="7425" width="11.85546875" style="421" customWidth="1"/>
    <col min="7426" max="7426" width="79.85546875" style="421" customWidth="1"/>
    <col min="7427" max="7427" width="13.28515625" style="421" customWidth="1"/>
    <col min="7428" max="7428" width="10" style="421" customWidth="1"/>
    <col min="7429" max="7429" width="11" style="421" customWidth="1"/>
    <col min="7430" max="7431" width="10.7109375" style="421" customWidth="1"/>
    <col min="7432" max="7432" width="5.85546875" style="421" customWidth="1"/>
    <col min="7433" max="7433" width="9.28515625" style="421" customWidth="1"/>
    <col min="7434" max="7666" width="8.42578125" style="421"/>
    <col min="7667" max="7667" width="9.140625" style="421" customWidth="1"/>
    <col min="7668" max="7668" width="4.7109375" style="421" customWidth="1"/>
    <col min="7669" max="7669" width="7.5703125" style="421" customWidth="1"/>
    <col min="7670" max="7670" width="77.42578125" style="421" customWidth="1"/>
    <col min="7671" max="7671" width="16.85546875" style="421" customWidth="1"/>
    <col min="7672" max="7672" width="13.85546875" style="421" customWidth="1"/>
    <col min="7673" max="7673" width="11.140625" style="421" customWidth="1"/>
    <col min="7674" max="7675" width="11.5703125" style="421" customWidth="1"/>
    <col min="7676" max="7676" width="13.28515625" style="421" customWidth="1"/>
    <col min="7677" max="7677" width="12.5703125" style="421" customWidth="1"/>
    <col min="7678" max="7678" width="11.7109375" style="421" customWidth="1"/>
    <col min="7679" max="7680" width="11.28515625" style="421" customWidth="1"/>
    <col min="7681" max="7681" width="11.85546875" style="421" customWidth="1"/>
    <col min="7682" max="7682" width="79.85546875" style="421" customWidth="1"/>
    <col min="7683" max="7683" width="13.28515625" style="421" customWidth="1"/>
    <col min="7684" max="7684" width="10" style="421" customWidth="1"/>
    <col min="7685" max="7685" width="11" style="421" customWidth="1"/>
    <col min="7686" max="7687" width="10.7109375" style="421" customWidth="1"/>
    <col min="7688" max="7688" width="5.85546875" style="421" customWidth="1"/>
    <col min="7689" max="7689" width="9.28515625" style="421" customWidth="1"/>
    <col min="7690" max="7922" width="8.42578125" style="421"/>
    <col min="7923" max="7923" width="9.140625" style="421" customWidth="1"/>
    <col min="7924" max="7924" width="4.7109375" style="421" customWidth="1"/>
    <col min="7925" max="7925" width="7.5703125" style="421" customWidth="1"/>
    <col min="7926" max="7926" width="77.42578125" style="421" customWidth="1"/>
    <col min="7927" max="7927" width="16.85546875" style="421" customWidth="1"/>
    <col min="7928" max="7928" width="13.85546875" style="421" customWidth="1"/>
    <col min="7929" max="7929" width="11.140625" style="421" customWidth="1"/>
    <col min="7930" max="7931" width="11.5703125" style="421" customWidth="1"/>
    <col min="7932" max="7932" width="13.28515625" style="421" customWidth="1"/>
    <col min="7933" max="7933" width="12.5703125" style="421" customWidth="1"/>
    <col min="7934" max="7934" width="11.7109375" style="421" customWidth="1"/>
    <col min="7935" max="7936" width="11.28515625" style="421" customWidth="1"/>
    <col min="7937" max="7937" width="11.85546875" style="421" customWidth="1"/>
    <col min="7938" max="7938" width="79.85546875" style="421" customWidth="1"/>
    <col min="7939" max="7939" width="13.28515625" style="421" customWidth="1"/>
    <col min="7940" max="7940" width="10" style="421" customWidth="1"/>
    <col min="7941" max="7941" width="11" style="421" customWidth="1"/>
    <col min="7942" max="7943" width="10.7109375" style="421" customWidth="1"/>
    <col min="7944" max="7944" width="5.85546875" style="421" customWidth="1"/>
    <col min="7945" max="7945" width="9.28515625" style="421" customWidth="1"/>
    <col min="7946" max="8178" width="8.42578125" style="421"/>
    <col min="8179" max="8179" width="9.140625" style="421" customWidth="1"/>
    <col min="8180" max="8180" width="4.7109375" style="421" customWidth="1"/>
    <col min="8181" max="8181" width="7.5703125" style="421" customWidth="1"/>
    <col min="8182" max="8182" width="77.42578125" style="421" customWidth="1"/>
    <col min="8183" max="8183" width="16.85546875" style="421" customWidth="1"/>
    <col min="8184" max="8184" width="13.85546875" style="421" customWidth="1"/>
    <col min="8185" max="8185" width="11.140625" style="421" customWidth="1"/>
    <col min="8186" max="8187" width="11.5703125" style="421" customWidth="1"/>
    <col min="8188" max="8188" width="13.28515625" style="421" customWidth="1"/>
    <col min="8189" max="8189" width="12.5703125" style="421" customWidth="1"/>
    <col min="8190" max="8190" width="11.7109375" style="421" customWidth="1"/>
    <col min="8191" max="8192" width="11.28515625" style="421" customWidth="1"/>
    <col min="8193" max="8193" width="11.85546875" style="421" customWidth="1"/>
    <col min="8194" max="8194" width="79.85546875" style="421" customWidth="1"/>
    <col min="8195" max="8195" width="13.28515625" style="421" customWidth="1"/>
    <col min="8196" max="8196" width="10" style="421" customWidth="1"/>
    <col min="8197" max="8197" width="11" style="421" customWidth="1"/>
    <col min="8198" max="8199" width="10.7109375" style="421" customWidth="1"/>
    <col min="8200" max="8200" width="5.85546875" style="421" customWidth="1"/>
    <col min="8201" max="8201" width="9.28515625" style="421" customWidth="1"/>
    <col min="8202" max="8434" width="8.42578125" style="421"/>
    <col min="8435" max="8435" width="9.140625" style="421" customWidth="1"/>
    <col min="8436" max="8436" width="4.7109375" style="421" customWidth="1"/>
    <col min="8437" max="8437" width="7.5703125" style="421" customWidth="1"/>
    <col min="8438" max="8438" width="77.42578125" style="421" customWidth="1"/>
    <col min="8439" max="8439" width="16.85546875" style="421" customWidth="1"/>
    <col min="8440" max="8440" width="13.85546875" style="421" customWidth="1"/>
    <col min="8441" max="8441" width="11.140625" style="421" customWidth="1"/>
    <col min="8442" max="8443" width="11.5703125" style="421" customWidth="1"/>
    <col min="8444" max="8444" width="13.28515625" style="421" customWidth="1"/>
    <col min="8445" max="8445" width="12.5703125" style="421" customWidth="1"/>
    <col min="8446" max="8446" width="11.7109375" style="421" customWidth="1"/>
    <col min="8447" max="8448" width="11.28515625" style="421" customWidth="1"/>
    <col min="8449" max="8449" width="11.85546875" style="421" customWidth="1"/>
    <col min="8450" max="8450" width="79.85546875" style="421" customWidth="1"/>
    <col min="8451" max="8451" width="13.28515625" style="421" customWidth="1"/>
    <col min="8452" max="8452" width="10" style="421" customWidth="1"/>
    <col min="8453" max="8453" width="11" style="421" customWidth="1"/>
    <col min="8454" max="8455" width="10.7109375" style="421" customWidth="1"/>
    <col min="8456" max="8456" width="5.85546875" style="421" customWidth="1"/>
    <col min="8457" max="8457" width="9.28515625" style="421" customWidth="1"/>
    <col min="8458" max="8690" width="8.42578125" style="421"/>
    <col min="8691" max="8691" width="9.140625" style="421" customWidth="1"/>
    <col min="8692" max="8692" width="4.7109375" style="421" customWidth="1"/>
    <col min="8693" max="8693" width="7.5703125" style="421" customWidth="1"/>
    <col min="8694" max="8694" width="77.42578125" style="421" customWidth="1"/>
    <col min="8695" max="8695" width="16.85546875" style="421" customWidth="1"/>
    <col min="8696" max="8696" width="13.85546875" style="421" customWidth="1"/>
    <col min="8697" max="8697" width="11.140625" style="421" customWidth="1"/>
    <col min="8698" max="8699" width="11.5703125" style="421" customWidth="1"/>
    <col min="8700" max="8700" width="13.28515625" style="421" customWidth="1"/>
    <col min="8701" max="8701" width="12.5703125" style="421" customWidth="1"/>
    <col min="8702" max="8702" width="11.7109375" style="421" customWidth="1"/>
    <col min="8703" max="8704" width="11.28515625" style="421" customWidth="1"/>
    <col min="8705" max="8705" width="11.85546875" style="421" customWidth="1"/>
    <col min="8706" max="8706" width="79.85546875" style="421" customWidth="1"/>
    <col min="8707" max="8707" width="13.28515625" style="421" customWidth="1"/>
    <col min="8708" max="8708" width="10" style="421" customWidth="1"/>
    <col min="8709" max="8709" width="11" style="421" customWidth="1"/>
    <col min="8710" max="8711" width="10.7109375" style="421" customWidth="1"/>
    <col min="8712" max="8712" width="5.85546875" style="421" customWidth="1"/>
    <col min="8713" max="8713" width="9.28515625" style="421" customWidth="1"/>
    <col min="8714" max="8946" width="8.42578125" style="421"/>
    <col min="8947" max="8947" width="9.140625" style="421" customWidth="1"/>
    <col min="8948" max="8948" width="4.7109375" style="421" customWidth="1"/>
    <col min="8949" max="8949" width="7.5703125" style="421" customWidth="1"/>
    <col min="8950" max="8950" width="77.42578125" style="421" customWidth="1"/>
    <col min="8951" max="8951" width="16.85546875" style="421" customWidth="1"/>
    <col min="8952" max="8952" width="13.85546875" style="421" customWidth="1"/>
    <col min="8953" max="8953" width="11.140625" style="421" customWidth="1"/>
    <col min="8954" max="8955" width="11.5703125" style="421" customWidth="1"/>
    <col min="8956" max="8956" width="13.28515625" style="421" customWidth="1"/>
    <col min="8957" max="8957" width="12.5703125" style="421" customWidth="1"/>
    <col min="8958" max="8958" width="11.7109375" style="421" customWidth="1"/>
    <col min="8959" max="8960" width="11.28515625" style="421" customWidth="1"/>
    <col min="8961" max="8961" width="11.85546875" style="421" customWidth="1"/>
    <col min="8962" max="8962" width="79.85546875" style="421" customWidth="1"/>
    <col min="8963" max="8963" width="13.28515625" style="421" customWidth="1"/>
    <col min="8964" max="8964" width="10" style="421" customWidth="1"/>
    <col min="8965" max="8965" width="11" style="421" customWidth="1"/>
    <col min="8966" max="8967" width="10.7109375" style="421" customWidth="1"/>
    <col min="8968" max="8968" width="5.85546875" style="421" customWidth="1"/>
    <col min="8969" max="8969" width="9.28515625" style="421" customWidth="1"/>
    <col min="8970" max="9202" width="8.42578125" style="421"/>
    <col min="9203" max="9203" width="9.140625" style="421" customWidth="1"/>
    <col min="9204" max="9204" width="4.7109375" style="421" customWidth="1"/>
    <col min="9205" max="9205" width="7.5703125" style="421" customWidth="1"/>
    <col min="9206" max="9206" width="77.42578125" style="421" customWidth="1"/>
    <col min="9207" max="9207" width="16.85546875" style="421" customWidth="1"/>
    <col min="9208" max="9208" width="13.85546875" style="421" customWidth="1"/>
    <col min="9209" max="9209" width="11.140625" style="421" customWidth="1"/>
    <col min="9210" max="9211" width="11.5703125" style="421" customWidth="1"/>
    <col min="9212" max="9212" width="13.28515625" style="421" customWidth="1"/>
    <col min="9213" max="9213" width="12.5703125" style="421" customWidth="1"/>
    <col min="9214" max="9214" width="11.7109375" style="421" customWidth="1"/>
    <col min="9215" max="9216" width="11.28515625" style="421" customWidth="1"/>
    <col min="9217" max="9217" width="11.85546875" style="421" customWidth="1"/>
    <col min="9218" max="9218" width="79.85546875" style="421" customWidth="1"/>
    <col min="9219" max="9219" width="13.28515625" style="421" customWidth="1"/>
    <col min="9220" max="9220" width="10" style="421" customWidth="1"/>
    <col min="9221" max="9221" width="11" style="421" customWidth="1"/>
    <col min="9222" max="9223" width="10.7109375" style="421" customWidth="1"/>
    <col min="9224" max="9224" width="5.85546875" style="421" customWidth="1"/>
    <col min="9225" max="9225" width="9.28515625" style="421" customWidth="1"/>
    <col min="9226" max="9458" width="8.42578125" style="421"/>
    <col min="9459" max="9459" width="9.140625" style="421" customWidth="1"/>
    <col min="9460" max="9460" width="4.7109375" style="421" customWidth="1"/>
    <col min="9461" max="9461" width="7.5703125" style="421" customWidth="1"/>
    <col min="9462" max="9462" width="77.42578125" style="421" customWidth="1"/>
    <col min="9463" max="9463" width="16.85546875" style="421" customWidth="1"/>
    <col min="9464" max="9464" width="13.85546875" style="421" customWidth="1"/>
    <col min="9465" max="9465" width="11.140625" style="421" customWidth="1"/>
    <col min="9466" max="9467" width="11.5703125" style="421" customWidth="1"/>
    <col min="9468" max="9468" width="13.28515625" style="421" customWidth="1"/>
    <col min="9469" max="9469" width="12.5703125" style="421" customWidth="1"/>
    <col min="9470" max="9470" width="11.7109375" style="421" customWidth="1"/>
    <col min="9471" max="9472" width="11.28515625" style="421" customWidth="1"/>
    <col min="9473" max="9473" width="11.85546875" style="421" customWidth="1"/>
    <col min="9474" max="9474" width="79.85546875" style="421" customWidth="1"/>
    <col min="9475" max="9475" width="13.28515625" style="421" customWidth="1"/>
    <col min="9476" max="9476" width="10" style="421" customWidth="1"/>
    <col min="9477" max="9477" width="11" style="421" customWidth="1"/>
    <col min="9478" max="9479" width="10.7109375" style="421" customWidth="1"/>
    <col min="9480" max="9480" width="5.85546875" style="421" customWidth="1"/>
    <col min="9481" max="9481" width="9.28515625" style="421" customWidth="1"/>
    <col min="9482" max="9714" width="8.42578125" style="421"/>
    <col min="9715" max="9715" width="9.140625" style="421" customWidth="1"/>
    <col min="9716" max="9716" width="4.7109375" style="421" customWidth="1"/>
    <col min="9717" max="9717" width="7.5703125" style="421" customWidth="1"/>
    <col min="9718" max="9718" width="77.42578125" style="421" customWidth="1"/>
    <col min="9719" max="9719" width="16.85546875" style="421" customWidth="1"/>
    <col min="9720" max="9720" width="13.85546875" style="421" customWidth="1"/>
    <col min="9721" max="9721" width="11.140625" style="421" customWidth="1"/>
    <col min="9722" max="9723" width="11.5703125" style="421" customWidth="1"/>
    <col min="9724" max="9724" width="13.28515625" style="421" customWidth="1"/>
    <col min="9725" max="9725" width="12.5703125" style="421" customWidth="1"/>
    <col min="9726" max="9726" width="11.7109375" style="421" customWidth="1"/>
    <col min="9727" max="9728" width="11.28515625" style="421" customWidth="1"/>
    <col min="9729" max="9729" width="11.85546875" style="421" customWidth="1"/>
    <col min="9730" max="9730" width="79.85546875" style="421" customWidth="1"/>
    <col min="9731" max="9731" width="13.28515625" style="421" customWidth="1"/>
    <col min="9732" max="9732" width="10" style="421" customWidth="1"/>
    <col min="9733" max="9733" width="11" style="421" customWidth="1"/>
    <col min="9734" max="9735" width="10.7109375" style="421" customWidth="1"/>
    <col min="9736" max="9736" width="5.85546875" style="421" customWidth="1"/>
    <col min="9737" max="9737" width="9.28515625" style="421" customWidth="1"/>
    <col min="9738" max="9970" width="8.42578125" style="421"/>
    <col min="9971" max="9971" width="9.140625" style="421" customWidth="1"/>
    <col min="9972" max="9972" width="4.7109375" style="421" customWidth="1"/>
    <col min="9973" max="9973" width="7.5703125" style="421" customWidth="1"/>
    <col min="9974" max="9974" width="77.42578125" style="421" customWidth="1"/>
    <col min="9975" max="9975" width="16.85546875" style="421" customWidth="1"/>
    <col min="9976" max="9976" width="13.85546875" style="421" customWidth="1"/>
    <col min="9977" max="9977" width="11.140625" style="421" customWidth="1"/>
    <col min="9978" max="9979" width="11.5703125" style="421" customWidth="1"/>
    <col min="9980" max="9980" width="13.28515625" style="421" customWidth="1"/>
    <col min="9981" max="9981" width="12.5703125" style="421" customWidth="1"/>
    <col min="9982" max="9982" width="11.7109375" style="421" customWidth="1"/>
    <col min="9983" max="9984" width="11.28515625" style="421" customWidth="1"/>
    <col min="9985" max="9985" width="11.85546875" style="421" customWidth="1"/>
    <col min="9986" max="9986" width="79.85546875" style="421" customWidth="1"/>
    <col min="9987" max="9987" width="13.28515625" style="421" customWidth="1"/>
    <col min="9988" max="9988" width="10" style="421" customWidth="1"/>
    <col min="9989" max="9989" width="11" style="421" customWidth="1"/>
    <col min="9990" max="9991" width="10.7109375" style="421" customWidth="1"/>
    <col min="9992" max="9992" width="5.85546875" style="421" customWidth="1"/>
    <col min="9993" max="9993" width="9.28515625" style="421" customWidth="1"/>
    <col min="9994" max="10226" width="8.42578125" style="421"/>
    <col min="10227" max="10227" width="9.140625" style="421" customWidth="1"/>
    <col min="10228" max="10228" width="4.7109375" style="421" customWidth="1"/>
    <col min="10229" max="10229" width="7.5703125" style="421" customWidth="1"/>
    <col min="10230" max="10230" width="77.42578125" style="421" customWidth="1"/>
    <col min="10231" max="10231" width="16.85546875" style="421" customWidth="1"/>
    <col min="10232" max="10232" width="13.85546875" style="421" customWidth="1"/>
    <col min="10233" max="10233" width="11.140625" style="421" customWidth="1"/>
    <col min="10234" max="10235" width="11.5703125" style="421" customWidth="1"/>
    <col min="10236" max="10236" width="13.28515625" style="421" customWidth="1"/>
    <col min="10237" max="10237" width="12.5703125" style="421" customWidth="1"/>
    <col min="10238" max="10238" width="11.7109375" style="421" customWidth="1"/>
    <col min="10239" max="10240" width="11.28515625" style="421" customWidth="1"/>
    <col min="10241" max="10241" width="11.85546875" style="421" customWidth="1"/>
    <col min="10242" max="10242" width="79.85546875" style="421" customWidth="1"/>
    <col min="10243" max="10243" width="13.28515625" style="421" customWidth="1"/>
    <col min="10244" max="10244" width="10" style="421" customWidth="1"/>
    <col min="10245" max="10245" width="11" style="421" customWidth="1"/>
    <col min="10246" max="10247" width="10.7109375" style="421" customWidth="1"/>
    <col min="10248" max="10248" width="5.85546875" style="421" customWidth="1"/>
    <col min="10249" max="10249" width="9.28515625" style="421" customWidth="1"/>
    <col min="10250" max="10482" width="8.42578125" style="421"/>
    <col min="10483" max="10483" width="9.140625" style="421" customWidth="1"/>
    <col min="10484" max="10484" width="4.7109375" style="421" customWidth="1"/>
    <col min="10485" max="10485" width="7.5703125" style="421" customWidth="1"/>
    <col min="10486" max="10486" width="77.42578125" style="421" customWidth="1"/>
    <col min="10487" max="10487" width="16.85546875" style="421" customWidth="1"/>
    <col min="10488" max="10488" width="13.85546875" style="421" customWidth="1"/>
    <col min="10489" max="10489" width="11.140625" style="421" customWidth="1"/>
    <col min="10490" max="10491" width="11.5703125" style="421" customWidth="1"/>
    <col min="10492" max="10492" width="13.28515625" style="421" customWidth="1"/>
    <col min="10493" max="10493" width="12.5703125" style="421" customWidth="1"/>
    <col min="10494" max="10494" width="11.7109375" style="421" customWidth="1"/>
    <col min="10495" max="10496" width="11.28515625" style="421" customWidth="1"/>
    <col min="10497" max="10497" width="11.85546875" style="421" customWidth="1"/>
    <col min="10498" max="10498" width="79.85546875" style="421" customWidth="1"/>
    <col min="10499" max="10499" width="13.28515625" style="421" customWidth="1"/>
    <col min="10500" max="10500" width="10" style="421" customWidth="1"/>
    <col min="10501" max="10501" width="11" style="421" customWidth="1"/>
    <col min="10502" max="10503" width="10.7109375" style="421" customWidth="1"/>
    <col min="10504" max="10504" width="5.85546875" style="421" customWidth="1"/>
    <col min="10505" max="10505" width="9.28515625" style="421" customWidth="1"/>
    <col min="10506" max="10738" width="8.42578125" style="421"/>
    <col min="10739" max="10739" width="9.140625" style="421" customWidth="1"/>
    <col min="10740" max="10740" width="4.7109375" style="421" customWidth="1"/>
    <col min="10741" max="10741" width="7.5703125" style="421" customWidth="1"/>
    <col min="10742" max="10742" width="77.42578125" style="421" customWidth="1"/>
    <col min="10743" max="10743" width="16.85546875" style="421" customWidth="1"/>
    <col min="10744" max="10744" width="13.85546875" style="421" customWidth="1"/>
    <col min="10745" max="10745" width="11.140625" style="421" customWidth="1"/>
    <col min="10746" max="10747" width="11.5703125" style="421" customWidth="1"/>
    <col min="10748" max="10748" width="13.28515625" style="421" customWidth="1"/>
    <col min="10749" max="10749" width="12.5703125" style="421" customWidth="1"/>
    <col min="10750" max="10750" width="11.7109375" style="421" customWidth="1"/>
    <col min="10751" max="10752" width="11.28515625" style="421" customWidth="1"/>
    <col min="10753" max="10753" width="11.85546875" style="421" customWidth="1"/>
    <col min="10754" max="10754" width="79.85546875" style="421" customWidth="1"/>
    <col min="10755" max="10755" width="13.28515625" style="421" customWidth="1"/>
    <col min="10756" max="10756" width="10" style="421" customWidth="1"/>
    <col min="10757" max="10757" width="11" style="421" customWidth="1"/>
    <col min="10758" max="10759" width="10.7109375" style="421" customWidth="1"/>
    <col min="10760" max="10760" width="5.85546875" style="421" customWidth="1"/>
    <col min="10761" max="10761" width="9.28515625" style="421" customWidth="1"/>
    <col min="10762" max="10994" width="8.42578125" style="421"/>
    <col min="10995" max="10995" width="9.140625" style="421" customWidth="1"/>
    <col min="10996" max="10996" width="4.7109375" style="421" customWidth="1"/>
    <col min="10997" max="10997" width="7.5703125" style="421" customWidth="1"/>
    <col min="10998" max="10998" width="77.42578125" style="421" customWidth="1"/>
    <col min="10999" max="10999" width="16.85546875" style="421" customWidth="1"/>
    <col min="11000" max="11000" width="13.85546875" style="421" customWidth="1"/>
    <col min="11001" max="11001" width="11.140625" style="421" customWidth="1"/>
    <col min="11002" max="11003" width="11.5703125" style="421" customWidth="1"/>
    <col min="11004" max="11004" width="13.28515625" style="421" customWidth="1"/>
    <col min="11005" max="11005" width="12.5703125" style="421" customWidth="1"/>
    <col min="11006" max="11006" width="11.7109375" style="421" customWidth="1"/>
    <col min="11007" max="11008" width="11.28515625" style="421" customWidth="1"/>
    <col min="11009" max="11009" width="11.85546875" style="421" customWidth="1"/>
    <col min="11010" max="11010" width="79.85546875" style="421" customWidth="1"/>
    <col min="11011" max="11011" width="13.28515625" style="421" customWidth="1"/>
    <col min="11012" max="11012" width="10" style="421" customWidth="1"/>
    <col min="11013" max="11013" width="11" style="421" customWidth="1"/>
    <col min="11014" max="11015" width="10.7109375" style="421" customWidth="1"/>
    <col min="11016" max="11016" width="5.85546875" style="421" customWidth="1"/>
    <col min="11017" max="11017" width="9.28515625" style="421" customWidth="1"/>
    <col min="11018" max="11250" width="8.42578125" style="421"/>
    <col min="11251" max="11251" width="9.140625" style="421" customWidth="1"/>
    <col min="11252" max="11252" width="4.7109375" style="421" customWidth="1"/>
    <col min="11253" max="11253" width="7.5703125" style="421" customWidth="1"/>
    <col min="11254" max="11254" width="77.42578125" style="421" customWidth="1"/>
    <col min="11255" max="11255" width="16.85546875" style="421" customWidth="1"/>
    <col min="11256" max="11256" width="13.85546875" style="421" customWidth="1"/>
    <col min="11257" max="11257" width="11.140625" style="421" customWidth="1"/>
    <col min="11258" max="11259" width="11.5703125" style="421" customWidth="1"/>
    <col min="11260" max="11260" width="13.28515625" style="421" customWidth="1"/>
    <col min="11261" max="11261" width="12.5703125" style="421" customWidth="1"/>
    <col min="11262" max="11262" width="11.7109375" style="421" customWidth="1"/>
    <col min="11263" max="11264" width="11.28515625" style="421" customWidth="1"/>
    <col min="11265" max="11265" width="11.85546875" style="421" customWidth="1"/>
    <col min="11266" max="11266" width="79.85546875" style="421" customWidth="1"/>
    <col min="11267" max="11267" width="13.28515625" style="421" customWidth="1"/>
    <col min="11268" max="11268" width="10" style="421" customWidth="1"/>
    <col min="11269" max="11269" width="11" style="421" customWidth="1"/>
    <col min="11270" max="11271" width="10.7109375" style="421" customWidth="1"/>
    <col min="11272" max="11272" width="5.85546875" style="421" customWidth="1"/>
    <col min="11273" max="11273" width="9.28515625" style="421" customWidth="1"/>
    <col min="11274" max="11506" width="8.42578125" style="421"/>
    <col min="11507" max="11507" width="9.140625" style="421" customWidth="1"/>
    <col min="11508" max="11508" width="4.7109375" style="421" customWidth="1"/>
    <col min="11509" max="11509" width="7.5703125" style="421" customWidth="1"/>
    <col min="11510" max="11510" width="77.42578125" style="421" customWidth="1"/>
    <col min="11511" max="11511" width="16.85546875" style="421" customWidth="1"/>
    <col min="11512" max="11512" width="13.85546875" style="421" customWidth="1"/>
    <col min="11513" max="11513" width="11.140625" style="421" customWidth="1"/>
    <col min="11514" max="11515" width="11.5703125" style="421" customWidth="1"/>
    <col min="11516" max="11516" width="13.28515625" style="421" customWidth="1"/>
    <col min="11517" max="11517" width="12.5703125" style="421" customWidth="1"/>
    <col min="11518" max="11518" width="11.7109375" style="421" customWidth="1"/>
    <col min="11519" max="11520" width="11.28515625" style="421" customWidth="1"/>
    <col min="11521" max="11521" width="11.85546875" style="421" customWidth="1"/>
    <col min="11522" max="11522" width="79.85546875" style="421" customWidth="1"/>
    <col min="11523" max="11523" width="13.28515625" style="421" customWidth="1"/>
    <col min="11524" max="11524" width="10" style="421" customWidth="1"/>
    <col min="11525" max="11525" width="11" style="421" customWidth="1"/>
    <col min="11526" max="11527" width="10.7109375" style="421" customWidth="1"/>
    <col min="11528" max="11528" width="5.85546875" style="421" customWidth="1"/>
    <col min="11529" max="11529" width="9.28515625" style="421" customWidth="1"/>
    <col min="11530" max="11762" width="8.42578125" style="421"/>
    <col min="11763" max="11763" width="9.140625" style="421" customWidth="1"/>
    <col min="11764" max="11764" width="4.7109375" style="421" customWidth="1"/>
    <col min="11765" max="11765" width="7.5703125" style="421" customWidth="1"/>
    <col min="11766" max="11766" width="77.42578125" style="421" customWidth="1"/>
    <col min="11767" max="11767" width="16.85546875" style="421" customWidth="1"/>
    <col min="11768" max="11768" width="13.85546875" style="421" customWidth="1"/>
    <col min="11769" max="11769" width="11.140625" style="421" customWidth="1"/>
    <col min="11770" max="11771" width="11.5703125" style="421" customWidth="1"/>
    <col min="11772" max="11772" width="13.28515625" style="421" customWidth="1"/>
    <col min="11773" max="11773" width="12.5703125" style="421" customWidth="1"/>
    <col min="11774" max="11774" width="11.7109375" style="421" customWidth="1"/>
    <col min="11775" max="11776" width="11.28515625" style="421" customWidth="1"/>
    <col min="11777" max="11777" width="11.85546875" style="421" customWidth="1"/>
    <col min="11778" max="11778" width="79.85546875" style="421" customWidth="1"/>
    <col min="11779" max="11779" width="13.28515625" style="421" customWidth="1"/>
    <col min="11780" max="11780" width="10" style="421" customWidth="1"/>
    <col min="11781" max="11781" width="11" style="421" customWidth="1"/>
    <col min="11782" max="11783" width="10.7109375" style="421" customWidth="1"/>
    <col min="11784" max="11784" width="5.85546875" style="421" customWidth="1"/>
    <col min="11785" max="11785" width="9.28515625" style="421" customWidth="1"/>
    <col min="11786" max="12018" width="8.42578125" style="421"/>
    <col min="12019" max="12019" width="9.140625" style="421" customWidth="1"/>
    <col min="12020" max="12020" width="4.7109375" style="421" customWidth="1"/>
    <col min="12021" max="12021" width="7.5703125" style="421" customWidth="1"/>
    <col min="12022" max="12022" width="77.42578125" style="421" customWidth="1"/>
    <col min="12023" max="12023" width="16.85546875" style="421" customWidth="1"/>
    <col min="12024" max="12024" width="13.85546875" style="421" customWidth="1"/>
    <col min="12025" max="12025" width="11.140625" style="421" customWidth="1"/>
    <col min="12026" max="12027" width="11.5703125" style="421" customWidth="1"/>
    <col min="12028" max="12028" width="13.28515625" style="421" customWidth="1"/>
    <col min="12029" max="12029" width="12.5703125" style="421" customWidth="1"/>
    <col min="12030" max="12030" width="11.7109375" style="421" customWidth="1"/>
    <col min="12031" max="12032" width="11.28515625" style="421" customWidth="1"/>
    <col min="12033" max="12033" width="11.85546875" style="421" customWidth="1"/>
    <col min="12034" max="12034" width="79.85546875" style="421" customWidth="1"/>
    <col min="12035" max="12035" width="13.28515625" style="421" customWidth="1"/>
    <col min="12036" max="12036" width="10" style="421" customWidth="1"/>
    <col min="12037" max="12037" width="11" style="421" customWidth="1"/>
    <col min="12038" max="12039" width="10.7109375" style="421" customWidth="1"/>
    <col min="12040" max="12040" width="5.85546875" style="421" customWidth="1"/>
    <col min="12041" max="12041" width="9.28515625" style="421" customWidth="1"/>
    <col min="12042" max="12274" width="8.42578125" style="421"/>
    <col min="12275" max="12275" width="9.140625" style="421" customWidth="1"/>
    <col min="12276" max="12276" width="4.7109375" style="421" customWidth="1"/>
    <col min="12277" max="12277" width="7.5703125" style="421" customWidth="1"/>
    <col min="12278" max="12278" width="77.42578125" style="421" customWidth="1"/>
    <col min="12279" max="12279" width="16.85546875" style="421" customWidth="1"/>
    <col min="12280" max="12280" width="13.85546875" style="421" customWidth="1"/>
    <col min="12281" max="12281" width="11.140625" style="421" customWidth="1"/>
    <col min="12282" max="12283" width="11.5703125" style="421" customWidth="1"/>
    <col min="12284" max="12284" width="13.28515625" style="421" customWidth="1"/>
    <col min="12285" max="12285" width="12.5703125" style="421" customWidth="1"/>
    <col min="12286" max="12286" width="11.7109375" style="421" customWidth="1"/>
    <col min="12287" max="12288" width="11.28515625" style="421" customWidth="1"/>
    <col min="12289" max="12289" width="11.85546875" style="421" customWidth="1"/>
    <col min="12290" max="12290" width="79.85546875" style="421" customWidth="1"/>
    <col min="12291" max="12291" width="13.28515625" style="421" customWidth="1"/>
    <col min="12292" max="12292" width="10" style="421" customWidth="1"/>
    <col min="12293" max="12293" width="11" style="421" customWidth="1"/>
    <col min="12294" max="12295" width="10.7109375" style="421" customWidth="1"/>
    <col min="12296" max="12296" width="5.85546875" style="421" customWidth="1"/>
    <col min="12297" max="12297" width="9.28515625" style="421" customWidth="1"/>
    <col min="12298" max="12530" width="8.42578125" style="421"/>
    <col min="12531" max="12531" width="9.140625" style="421" customWidth="1"/>
    <col min="12532" max="12532" width="4.7109375" style="421" customWidth="1"/>
    <col min="12533" max="12533" width="7.5703125" style="421" customWidth="1"/>
    <col min="12534" max="12534" width="77.42578125" style="421" customWidth="1"/>
    <col min="12535" max="12535" width="16.85546875" style="421" customWidth="1"/>
    <col min="12536" max="12536" width="13.85546875" style="421" customWidth="1"/>
    <col min="12537" max="12537" width="11.140625" style="421" customWidth="1"/>
    <col min="12538" max="12539" width="11.5703125" style="421" customWidth="1"/>
    <col min="12540" max="12540" width="13.28515625" style="421" customWidth="1"/>
    <col min="12541" max="12541" width="12.5703125" style="421" customWidth="1"/>
    <col min="12542" max="12542" width="11.7109375" style="421" customWidth="1"/>
    <col min="12543" max="12544" width="11.28515625" style="421" customWidth="1"/>
    <col min="12545" max="12545" width="11.85546875" style="421" customWidth="1"/>
    <col min="12546" max="12546" width="79.85546875" style="421" customWidth="1"/>
    <col min="12547" max="12547" width="13.28515625" style="421" customWidth="1"/>
    <col min="12548" max="12548" width="10" style="421" customWidth="1"/>
    <col min="12549" max="12549" width="11" style="421" customWidth="1"/>
    <col min="12550" max="12551" width="10.7109375" style="421" customWidth="1"/>
    <col min="12552" max="12552" width="5.85546875" style="421" customWidth="1"/>
    <col min="12553" max="12553" width="9.28515625" style="421" customWidth="1"/>
    <col min="12554" max="12786" width="8.42578125" style="421"/>
    <col min="12787" max="12787" width="9.140625" style="421" customWidth="1"/>
    <col min="12788" max="12788" width="4.7109375" style="421" customWidth="1"/>
    <col min="12789" max="12789" width="7.5703125" style="421" customWidth="1"/>
    <col min="12790" max="12790" width="77.42578125" style="421" customWidth="1"/>
    <col min="12791" max="12791" width="16.85546875" style="421" customWidth="1"/>
    <col min="12792" max="12792" width="13.85546875" style="421" customWidth="1"/>
    <col min="12793" max="12793" width="11.140625" style="421" customWidth="1"/>
    <col min="12794" max="12795" width="11.5703125" style="421" customWidth="1"/>
    <col min="12796" max="12796" width="13.28515625" style="421" customWidth="1"/>
    <col min="12797" max="12797" width="12.5703125" style="421" customWidth="1"/>
    <col min="12798" max="12798" width="11.7109375" style="421" customWidth="1"/>
    <col min="12799" max="12800" width="11.28515625" style="421" customWidth="1"/>
    <col min="12801" max="12801" width="11.85546875" style="421" customWidth="1"/>
    <col min="12802" max="12802" width="79.85546875" style="421" customWidth="1"/>
    <col min="12803" max="12803" width="13.28515625" style="421" customWidth="1"/>
    <col min="12804" max="12804" width="10" style="421" customWidth="1"/>
    <col min="12805" max="12805" width="11" style="421" customWidth="1"/>
    <col min="12806" max="12807" width="10.7109375" style="421" customWidth="1"/>
    <col min="12808" max="12808" width="5.85546875" style="421" customWidth="1"/>
    <col min="12809" max="12809" width="9.28515625" style="421" customWidth="1"/>
    <col min="12810" max="13042" width="8.42578125" style="421"/>
    <col min="13043" max="13043" width="9.140625" style="421" customWidth="1"/>
    <col min="13044" max="13044" width="4.7109375" style="421" customWidth="1"/>
    <col min="13045" max="13045" width="7.5703125" style="421" customWidth="1"/>
    <col min="13046" max="13046" width="77.42578125" style="421" customWidth="1"/>
    <col min="13047" max="13047" width="16.85546875" style="421" customWidth="1"/>
    <col min="13048" max="13048" width="13.85546875" style="421" customWidth="1"/>
    <col min="13049" max="13049" width="11.140625" style="421" customWidth="1"/>
    <col min="13050" max="13051" width="11.5703125" style="421" customWidth="1"/>
    <col min="13052" max="13052" width="13.28515625" style="421" customWidth="1"/>
    <col min="13053" max="13053" width="12.5703125" style="421" customWidth="1"/>
    <col min="13054" max="13054" width="11.7109375" style="421" customWidth="1"/>
    <col min="13055" max="13056" width="11.28515625" style="421" customWidth="1"/>
    <col min="13057" max="13057" width="11.85546875" style="421" customWidth="1"/>
    <col min="13058" max="13058" width="79.85546875" style="421" customWidth="1"/>
    <col min="13059" max="13059" width="13.28515625" style="421" customWidth="1"/>
    <col min="13060" max="13060" width="10" style="421" customWidth="1"/>
    <col min="13061" max="13061" width="11" style="421" customWidth="1"/>
    <col min="13062" max="13063" width="10.7109375" style="421" customWidth="1"/>
    <col min="13064" max="13064" width="5.85546875" style="421" customWidth="1"/>
    <col min="13065" max="13065" width="9.28515625" style="421" customWidth="1"/>
    <col min="13066" max="13298" width="8.42578125" style="421"/>
    <col min="13299" max="13299" width="9.140625" style="421" customWidth="1"/>
    <col min="13300" max="13300" width="4.7109375" style="421" customWidth="1"/>
    <col min="13301" max="13301" width="7.5703125" style="421" customWidth="1"/>
    <col min="13302" max="13302" width="77.42578125" style="421" customWidth="1"/>
    <col min="13303" max="13303" width="16.85546875" style="421" customWidth="1"/>
    <col min="13304" max="13304" width="13.85546875" style="421" customWidth="1"/>
    <col min="13305" max="13305" width="11.140625" style="421" customWidth="1"/>
    <col min="13306" max="13307" width="11.5703125" style="421" customWidth="1"/>
    <col min="13308" max="13308" width="13.28515625" style="421" customWidth="1"/>
    <col min="13309" max="13309" width="12.5703125" style="421" customWidth="1"/>
    <col min="13310" max="13310" width="11.7109375" style="421" customWidth="1"/>
    <col min="13311" max="13312" width="11.28515625" style="421" customWidth="1"/>
    <col min="13313" max="13313" width="11.85546875" style="421" customWidth="1"/>
    <col min="13314" max="13314" width="79.85546875" style="421" customWidth="1"/>
    <col min="13315" max="13315" width="13.28515625" style="421" customWidth="1"/>
    <col min="13316" max="13316" width="10" style="421" customWidth="1"/>
    <col min="13317" max="13317" width="11" style="421" customWidth="1"/>
    <col min="13318" max="13319" width="10.7109375" style="421" customWidth="1"/>
    <col min="13320" max="13320" width="5.85546875" style="421" customWidth="1"/>
    <col min="13321" max="13321" width="9.28515625" style="421" customWidth="1"/>
    <col min="13322" max="13554" width="8.42578125" style="421"/>
    <col min="13555" max="13555" width="9.140625" style="421" customWidth="1"/>
    <col min="13556" max="13556" width="4.7109375" style="421" customWidth="1"/>
    <col min="13557" max="13557" width="7.5703125" style="421" customWidth="1"/>
    <col min="13558" max="13558" width="77.42578125" style="421" customWidth="1"/>
    <col min="13559" max="13559" width="16.85546875" style="421" customWidth="1"/>
    <col min="13560" max="13560" width="13.85546875" style="421" customWidth="1"/>
    <col min="13561" max="13561" width="11.140625" style="421" customWidth="1"/>
    <col min="13562" max="13563" width="11.5703125" style="421" customWidth="1"/>
    <col min="13564" max="13564" width="13.28515625" style="421" customWidth="1"/>
    <col min="13565" max="13565" width="12.5703125" style="421" customWidth="1"/>
    <col min="13566" max="13566" width="11.7109375" style="421" customWidth="1"/>
    <col min="13567" max="13568" width="11.28515625" style="421" customWidth="1"/>
    <col min="13569" max="13569" width="11.85546875" style="421" customWidth="1"/>
    <col min="13570" max="13570" width="79.85546875" style="421" customWidth="1"/>
    <col min="13571" max="13571" width="13.28515625" style="421" customWidth="1"/>
    <col min="13572" max="13572" width="10" style="421" customWidth="1"/>
    <col min="13573" max="13573" width="11" style="421" customWidth="1"/>
    <col min="13574" max="13575" width="10.7109375" style="421" customWidth="1"/>
    <col min="13576" max="13576" width="5.85546875" style="421" customWidth="1"/>
    <col min="13577" max="13577" width="9.28515625" style="421" customWidth="1"/>
    <col min="13578" max="13810" width="8.42578125" style="421"/>
    <col min="13811" max="13811" width="9.140625" style="421" customWidth="1"/>
    <col min="13812" max="13812" width="4.7109375" style="421" customWidth="1"/>
    <col min="13813" max="13813" width="7.5703125" style="421" customWidth="1"/>
    <col min="13814" max="13814" width="77.42578125" style="421" customWidth="1"/>
    <col min="13815" max="13815" width="16.85546875" style="421" customWidth="1"/>
    <col min="13816" max="13816" width="13.85546875" style="421" customWidth="1"/>
    <col min="13817" max="13817" width="11.140625" style="421" customWidth="1"/>
    <col min="13818" max="13819" width="11.5703125" style="421" customWidth="1"/>
    <col min="13820" max="13820" width="13.28515625" style="421" customWidth="1"/>
    <col min="13821" max="13821" width="12.5703125" style="421" customWidth="1"/>
    <col min="13822" max="13822" width="11.7109375" style="421" customWidth="1"/>
    <col min="13823" max="13824" width="11.28515625" style="421" customWidth="1"/>
    <col min="13825" max="13825" width="11.85546875" style="421" customWidth="1"/>
    <col min="13826" max="13826" width="79.85546875" style="421" customWidth="1"/>
    <col min="13827" max="13827" width="13.28515625" style="421" customWidth="1"/>
    <col min="13828" max="13828" width="10" style="421" customWidth="1"/>
    <col min="13829" max="13829" width="11" style="421" customWidth="1"/>
    <col min="13830" max="13831" width="10.7109375" style="421" customWidth="1"/>
    <col min="13832" max="13832" width="5.85546875" style="421" customWidth="1"/>
    <col min="13833" max="13833" width="9.28515625" style="421" customWidth="1"/>
    <col min="13834" max="14066" width="8.42578125" style="421"/>
    <col min="14067" max="14067" width="9.140625" style="421" customWidth="1"/>
    <col min="14068" max="14068" width="4.7109375" style="421" customWidth="1"/>
    <col min="14069" max="14069" width="7.5703125" style="421" customWidth="1"/>
    <col min="14070" max="14070" width="77.42578125" style="421" customWidth="1"/>
    <col min="14071" max="14071" width="16.85546875" style="421" customWidth="1"/>
    <col min="14072" max="14072" width="13.85546875" style="421" customWidth="1"/>
    <col min="14073" max="14073" width="11.140625" style="421" customWidth="1"/>
    <col min="14074" max="14075" width="11.5703125" style="421" customWidth="1"/>
    <col min="14076" max="14076" width="13.28515625" style="421" customWidth="1"/>
    <col min="14077" max="14077" width="12.5703125" style="421" customWidth="1"/>
    <col min="14078" max="14078" width="11.7109375" style="421" customWidth="1"/>
    <col min="14079" max="14080" width="11.28515625" style="421" customWidth="1"/>
    <col min="14081" max="14081" width="11.85546875" style="421" customWidth="1"/>
    <col min="14082" max="14082" width="79.85546875" style="421" customWidth="1"/>
    <col min="14083" max="14083" width="13.28515625" style="421" customWidth="1"/>
    <col min="14084" max="14084" width="10" style="421" customWidth="1"/>
    <col min="14085" max="14085" width="11" style="421" customWidth="1"/>
    <col min="14086" max="14087" width="10.7109375" style="421" customWidth="1"/>
    <col min="14088" max="14088" width="5.85546875" style="421" customWidth="1"/>
    <col min="14089" max="14089" width="9.28515625" style="421" customWidth="1"/>
    <col min="14090" max="14322" width="8.42578125" style="421"/>
    <col min="14323" max="14323" width="9.140625" style="421" customWidth="1"/>
    <col min="14324" max="14324" width="4.7109375" style="421" customWidth="1"/>
    <col min="14325" max="14325" width="7.5703125" style="421" customWidth="1"/>
    <col min="14326" max="14326" width="77.42578125" style="421" customWidth="1"/>
    <col min="14327" max="14327" width="16.85546875" style="421" customWidth="1"/>
    <col min="14328" max="14328" width="13.85546875" style="421" customWidth="1"/>
    <col min="14329" max="14329" width="11.140625" style="421" customWidth="1"/>
    <col min="14330" max="14331" width="11.5703125" style="421" customWidth="1"/>
    <col min="14332" max="14332" width="13.28515625" style="421" customWidth="1"/>
    <col min="14333" max="14333" width="12.5703125" style="421" customWidth="1"/>
    <col min="14334" max="14334" width="11.7109375" style="421" customWidth="1"/>
    <col min="14335" max="14336" width="11.28515625" style="421" customWidth="1"/>
    <col min="14337" max="14337" width="11.85546875" style="421" customWidth="1"/>
    <col min="14338" max="14338" width="79.85546875" style="421" customWidth="1"/>
    <col min="14339" max="14339" width="13.28515625" style="421" customWidth="1"/>
    <col min="14340" max="14340" width="10" style="421" customWidth="1"/>
    <col min="14341" max="14341" width="11" style="421" customWidth="1"/>
    <col min="14342" max="14343" width="10.7109375" style="421" customWidth="1"/>
    <col min="14344" max="14344" width="5.85546875" style="421" customWidth="1"/>
    <col min="14345" max="14345" width="9.28515625" style="421" customWidth="1"/>
    <col min="14346" max="14578" width="8.42578125" style="421"/>
    <col min="14579" max="14579" width="9.140625" style="421" customWidth="1"/>
    <col min="14580" max="14580" width="4.7109375" style="421" customWidth="1"/>
    <col min="14581" max="14581" width="7.5703125" style="421" customWidth="1"/>
    <col min="14582" max="14582" width="77.42578125" style="421" customWidth="1"/>
    <col min="14583" max="14583" width="16.85546875" style="421" customWidth="1"/>
    <col min="14584" max="14584" width="13.85546875" style="421" customWidth="1"/>
    <col min="14585" max="14585" width="11.140625" style="421" customWidth="1"/>
    <col min="14586" max="14587" width="11.5703125" style="421" customWidth="1"/>
    <col min="14588" max="14588" width="13.28515625" style="421" customWidth="1"/>
    <col min="14589" max="14589" width="12.5703125" style="421" customWidth="1"/>
    <col min="14590" max="14590" width="11.7109375" style="421" customWidth="1"/>
    <col min="14591" max="14592" width="11.28515625" style="421" customWidth="1"/>
    <col min="14593" max="14593" width="11.85546875" style="421" customWidth="1"/>
    <col min="14594" max="14594" width="79.85546875" style="421" customWidth="1"/>
    <col min="14595" max="14595" width="13.28515625" style="421" customWidth="1"/>
    <col min="14596" max="14596" width="10" style="421" customWidth="1"/>
    <col min="14597" max="14597" width="11" style="421" customWidth="1"/>
    <col min="14598" max="14599" width="10.7109375" style="421" customWidth="1"/>
    <col min="14600" max="14600" width="5.85546875" style="421" customWidth="1"/>
    <col min="14601" max="14601" width="9.28515625" style="421" customWidth="1"/>
    <col min="14602" max="14834" width="8.42578125" style="421"/>
    <col min="14835" max="14835" width="9.140625" style="421" customWidth="1"/>
    <col min="14836" max="14836" width="4.7109375" style="421" customWidth="1"/>
    <col min="14837" max="14837" width="7.5703125" style="421" customWidth="1"/>
    <col min="14838" max="14838" width="77.42578125" style="421" customWidth="1"/>
    <col min="14839" max="14839" width="16.85546875" style="421" customWidth="1"/>
    <col min="14840" max="14840" width="13.85546875" style="421" customWidth="1"/>
    <col min="14841" max="14841" width="11.140625" style="421" customWidth="1"/>
    <col min="14842" max="14843" width="11.5703125" style="421" customWidth="1"/>
    <col min="14844" max="14844" width="13.28515625" style="421" customWidth="1"/>
    <col min="14845" max="14845" width="12.5703125" style="421" customWidth="1"/>
    <col min="14846" max="14846" width="11.7109375" style="421" customWidth="1"/>
    <col min="14847" max="14848" width="11.28515625" style="421" customWidth="1"/>
    <col min="14849" max="14849" width="11.85546875" style="421" customWidth="1"/>
    <col min="14850" max="14850" width="79.85546875" style="421" customWidth="1"/>
    <col min="14851" max="14851" width="13.28515625" style="421" customWidth="1"/>
    <col min="14852" max="14852" width="10" style="421" customWidth="1"/>
    <col min="14853" max="14853" width="11" style="421" customWidth="1"/>
    <col min="14854" max="14855" width="10.7109375" style="421" customWidth="1"/>
    <col min="14856" max="14856" width="5.85546875" style="421" customWidth="1"/>
    <col min="14857" max="14857" width="9.28515625" style="421" customWidth="1"/>
    <col min="14858" max="15090" width="8.42578125" style="421"/>
    <col min="15091" max="15091" width="9.140625" style="421" customWidth="1"/>
    <col min="15092" max="15092" width="4.7109375" style="421" customWidth="1"/>
    <col min="15093" max="15093" width="7.5703125" style="421" customWidth="1"/>
    <col min="15094" max="15094" width="77.42578125" style="421" customWidth="1"/>
    <col min="15095" max="15095" width="16.85546875" style="421" customWidth="1"/>
    <col min="15096" max="15096" width="13.85546875" style="421" customWidth="1"/>
    <col min="15097" max="15097" width="11.140625" style="421" customWidth="1"/>
    <col min="15098" max="15099" width="11.5703125" style="421" customWidth="1"/>
    <col min="15100" max="15100" width="13.28515625" style="421" customWidth="1"/>
    <col min="15101" max="15101" width="12.5703125" style="421" customWidth="1"/>
    <col min="15102" max="15102" width="11.7109375" style="421" customWidth="1"/>
    <col min="15103" max="15104" width="11.28515625" style="421" customWidth="1"/>
    <col min="15105" max="15105" width="11.85546875" style="421" customWidth="1"/>
    <col min="15106" max="15106" width="79.85546875" style="421" customWidth="1"/>
    <col min="15107" max="15107" width="13.28515625" style="421" customWidth="1"/>
    <col min="15108" max="15108" width="10" style="421" customWidth="1"/>
    <col min="15109" max="15109" width="11" style="421" customWidth="1"/>
    <col min="15110" max="15111" width="10.7109375" style="421" customWidth="1"/>
    <col min="15112" max="15112" width="5.85546875" style="421" customWidth="1"/>
    <col min="15113" max="15113" width="9.28515625" style="421" customWidth="1"/>
    <col min="15114" max="15346" width="8.42578125" style="421"/>
    <col min="15347" max="15347" width="9.140625" style="421" customWidth="1"/>
    <col min="15348" max="15348" width="4.7109375" style="421" customWidth="1"/>
    <col min="15349" max="15349" width="7.5703125" style="421" customWidth="1"/>
    <col min="15350" max="15350" width="77.42578125" style="421" customWidth="1"/>
    <col min="15351" max="15351" width="16.85546875" style="421" customWidth="1"/>
    <col min="15352" max="15352" width="13.85546875" style="421" customWidth="1"/>
    <col min="15353" max="15353" width="11.140625" style="421" customWidth="1"/>
    <col min="15354" max="15355" width="11.5703125" style="421" customWidth="1"/>
    <col min="15356" max="15356" width="13.28515625" style="421" customWidth="1"/>
    <col min="15357" max="15357" width="12.5703125" style="421" customWidth="1"/>
    <col min="15358" max="15358" width="11.7109375" style="421" customWidth="1"/>
    <col min="15359" max="15360" width="11.28515625" style="421" customWidth="1"/>
    <col min="15361" max="15361" width="11.85546875" style="421" customWidth="1"/>
    <col min="15362" max="15362" width="79.85546875" style="421" customWidth="1"/>
    <col min="15363" max="15363" width="13.28515625" style="421" customWidth="1"/>
    <col min="15364" max="15364" width="10" style="421" customWidth="1"/>
    <col min="15365" max="15365" width="11" style="421" customWidth="1"/>
    <col min="15366" max="15367" width="10.7109375" style="421" customWidth="1"/>
    <col min="15368" max="15368" width="5.85546875" style="421" customWidth="1"/>
    <col min="15369" max="15369" width="9.28515625" style="421" customWidth="1"/>
    <col min="15370" max="15602" width="8.42578125" style="421"/>
    <col min="15603" max="15603" width="9.140625" style="421" customWidth="1"/>
    <col min="15604" max="15604" width="4.7109375" style="421" customWidth="1"/>
    <col min="15605" max="15605" width="7.5703125" style="421" customWidth="1"/>
    <col min="15606" max="15606" width="77.42578125" style="421" customWidth="1"/>
    <col min="15607" max="15607" width="16.85546875" style="421" customWidth="1"/>
    <col min="15608" max="15608" width="13.85546875" style="421" customWidth="1"/>
    <col min="15609" max="15609" width="11.140625" style="421" customWidth="1"/>
    <col min="15610" max="15611" width="11.5703125" style="421" customWidth="1"/>
    <col min="15612" max="15612" width="13.28515625" style="421" customWidth="1"/>
    <col min="15613" max="15613" width="12.5703125" style="421" customWidth="1"/>
    <col min="15614" max="15614" width="11.7109375" style="421" customWidth="1"/>
    <col min="15615" max="15616" width="11.28515625" style="421" customWidth="1"/>
    <col min="15617" max="15617" width="11.85546875" style="421" customWidth="1"/>
    <col min="15618" max="15618" width="79.85546875" style="421" customWidth="1"/>
    <col min="15619" max="15619" width="13.28515625" style="421" customWidth="1"/>
    <col min="15620" max="15620" width="10" style="421" customWidth="1"/>
    <col min="15621" max="15621" width="11" style="421" customWidth="1"/>
    <col min="15622" max="15623" width="10.7109375" style="421" customWidth="1"/>
    <col min="15624" max="15624" width="5.85546875" style="421" customWidth="1"/>
    <col min="15625" max="15625" width="9.28515625" style="421" customWidth="1"/>
    <col min="15626" max="15858" width="8.42578125" style="421"/>
    <col min="15859" max="15859" width="9.140625" style="421" customWidth="1"/>
    <col min="15860" max="15860" width="4.7109375" style="421" customWidth="1"/>
    <col min="15861" max="15861" width="7.5703125" style="421" customWidth="1"/>
    <col min="15862" max="15862" width="77.42578125" style="421" customWidth="1"/>
    <col min="15863" max="15863" width="16.85546875" style="421" customWidth="1"/>
    <col min="15864" max="15864" width="13.85546875" style="421" customWidth="1"/>
    <col min="15865" max="15865" width="11.140625" style="421" customWidth="1"/>
    <col min="15866" max="15867" width="11.5703125" style="421" customWidth="1"/>
    <col min="15868" max="15868" width="13.28515625" style="421" customWidth="1"/>
    <col min="15869" max="15869" width="12.5703125" style="421" customWidth="1"/>
    <col min="15870" max="15870" width="11.7109375" style="421" customWidth="1"/>
    <col min="15871" max="15872" width="11.28515625" style="421" customWidth="1"/>
    <col min="15873" max="15873" width="11.85546875" style="421" customWidth="1"/>
    <col min="15874" max="15874" width="79.85546875" style="421" customWidth="1"/>
    <col min="15875" max="15875" width="13.28515625" style="421" customWidth="1"/>
    <col min="15876" max="15876" width="10" style="421" customWidth="1"/>
    <col min="15877" max="15877" width="11" style="421" customWidth="1"/>
    <col min="15878" max="15879" width="10.7109375" style="421" customWidth="1"/>
    <col min="15880" max="15880" width="5.85546875" style="421" customWidth="1"/>
    <col min="15881" max="15881" width="9.28515625" style="421" customWidth="1"/>
    <col min="15882" max="16114" width="8.42578125" style="421"/>
    <col min="16115" max="16115" width="9.140625" style="421" customWidth="1"/>
    <col min="16116" max="16116" width="4.7109375" style="421" customWidth="1"/>
    <col min="16117" max="16117" width="7.5703125" style="421" customWidth="1"/>
    <col min="16118" max="16118" width="77.42578125" style="421" customWidth="1"/>
    <col min="16119" max="16119" width="16.85546875" style="421" customWidth="1"/>
    <col min="16120" max="16120" width="13.85546875" style="421" customWidth="1"/>
    <col min="16121" max="16121" width="11.140625" style="421" customWidth="1"/>
    <col min="16122" max="16123" width="11.5703125" style="421" customWidth="1"/>
    <col min="16124" max="16124" width="13.28515625" style="421" customWidth="1"/>
    <col min="16125" max="16125" width="12.5703125" style="421" customWidth="1"/>
    <col min="16126" max="16126" width="11.7109375" style="421" customWidth="1"/>
    <col min="16127" max="16128" width="11.28515625" style="421" customWidth="1"/>
    <col min="16129" max="16129" width="11.85546875" style="421" customWidth="1"/>
    <col min="16130" max="16130" width="79.85546875" style="421" customWidth="1"/>
    <col min="16131" max="16131" width="13.28515625" style="421" customWidth="1"/>
    <col min="16132" max="16132" width="10" style="421" customWidth="1"/>
    <col min="16133" max="16133" width="11" style="421" customWidth="1"/>
    <col min="16134" max="16135" width="10.7109375" style="421" customWidth="1"/>
    <col min="16136" max="16136" width="5.85546875" style="421" customWidth="1"/>
    <col min="16137" max="16137" width="9.28515625" style="421" customWidth="1"/>
    <col min="16138" max="16384" width="8.42578125" style="421"/>
  </cols>
  <sheetData>
    <row r="1" spans="1:11" s="443" customFormat="1" ht="15.75" x14ac:dyDescent="0.25">
      <c r="A1" s="421" t="s">
        <v>0</v>
      </c>
      <c r="C1" s="421"/>
      <c r="E1" s="421"/>
      <c r="F1" s="1010" t="s">
        <v>403</v>
      </c>
      <c r="G1" s="1010"/>
      <c r="H1" s="1010"/>
      <c r="I1" s="421"/>
      <c r="J1" s="421"/>
      <c r="K1" s="421"/>
    </row>
    <row r="2" spans="1:11" s="443" customFormat="1" ht="15.75" x14ac:dyDescent="0.25">
      <c r="C2" s="421"/>
      <c r="D2" s="421"/>
      <c r="E2" s="421"/>
      <c r="F2" s="421"/>
      <c r="G2" s="421"/>
      <c r="H2" s="421"/>
      <c r="I2" s="421"/>
      <c r="J2" s="421"/>
      <c r="K2" s="421"/>
    </row>
    <row r="3" spans="1:11" ht="18.75" x14ac:dyDescent="0.25">
      <c r="C3" s="444"/>
      <c r="D3" s="1007" t="s">
        <v>412</v>
      </c>
      <c r="E3" s="1007"/>
      <c r="F3" s="1007"/>
      <c r="G3" s="1007"/>
      <c r="H3" s="1007"/>
      <c r="I3" s="422"/>
      <c r="J3" s="444"/>
      <c r="K3" s="444"/>
    </row>
    <row r="4" spans="1:11" ht="18.75" x14ac:dyDescent="0.25">
      <c r="C4" s="444"/>
      <c r="D4" s="422"/>
      <c r="E4" s="422"/>
      <c r="F4" s="422"/>
      <c r="G4" s="422"/>
      <c r="H4" s="422"/>
      <c r="I4" s="422"/>
      <c r="J4" s="444"/>
      <c r="K4" s="444"/>
    </row>
    <row r="5" spans="1:11" ht="15.75" x14ac:dyDescent="0.25">
      <c r="C5" s="444"/>
      <c r="D5" s="423"/>
      <c r="E5" s="423"/>
      <c r="F5" s="423"/>
      <c r="G5" s="423"/>
      <c r="H5" s="424" t="s">
        <v>2</v>
      </c>
      <c r="I5" s="423"/>
      <c r="J5" s="444"/>
      <c r="K5" s="444"/>
    </row>
    <row r="6" spans="1:11" ht="16.5" thickBot="1" x14ac:dyDescent="0.3">
      <c r="A6" s="447"/>
      <c r="B6" s="448" t="s">
        <v>3</v>
      </c>
      <c r="C6" s="449" t="s">
        <v>4</v>
      </c>
      <c r="D6" s="449" t="s">
        <v>5</v>
      </c>
      <c r="E6" s="449" t="s">
        <v>6</v>
      </c>
      <c r="F6" s="449" t="s">
        <v>211</v>
      </c>
      <c r="G6" s="449" t="s">
        <v>416</v>
      </c>
      <c r="H6" s="449" t="s">
        <v>529</v>
      </c>
      <c r="I6" s="423"/>
      <c r="J6" s="444"/>
      <c r="K6" s="444"/>
    </row>
    <row r="7" spans="1:11" ht="22.5" customHeight="1" thickBot="1" x14ac:dyDescent="0.3">
      <c r="A7" s="1005">
        <v>1</v>
      </c>
      <c r="B7" s="1015" t="s">
        <v>133</v>
      </c>
      <c r="C7" s="1013" t="s">
        <v>134</v>
      </c>
      <c r="D7" s="1012" t="s">
        <v>414</v>
      </c>
      <c r="E7" s="1011" t="s">
        <v>415</v>
      </c>
      <c r="F7" s="1008" t="s">
        <v>404</v>
      </c>
      <c r="G7" s="1009"/>
      <c r="H7" s="1009"/>
      <c r="I7" s="445"/>
      <c r="J7" s="444"/>
      <c r="K7" s="444"/>
    </row>
    <row r="8" spans="1:11" ht="33" customHeight="1" thickBot="1" x14ac:dyDescent="0.3">
      <c r="A8" s="1006"/>
      <c r="B8" s="1016"/>
      <c r="C8" s="1014"/>
      <c r="D8" s="1012"/>
      <c r="E8" s="1011"/>
      <c r="F8" s="450" t="s">
        <v>413</v>
      </c>
      <c r="G8" s="451" t="s">
        <v>411</v>
      </c>
      <c r="H8" s="451" t="s">
        <v>191</v>
      </c>
      <c r="I8" s="425"/>
      <c r="J8" s="444"/>
      <c r="K8" s="444"/>
    </row>
    <row r="9" spans="1:11" ht="24" customHeight="1" x14ac:dyDescent="0.25">
      <c r="A9" s="668">
        <v>2</v>
      </c>
      <c r="B9" s="474">
        <v>4</v>
      </c>
      <c r="C9" s="475"/>
      <c r="D9" s="476" t="s">
        <v>405</v>
      </c>
      <c r="E9" s="453"/>
      <c r="F9" s="477"/>
      <c r="G9" s="478"/>
      <c r="H9" s="479"/>
      <c r="I9" s="425"/>
      <c r="J9" s="444"/>
      <c r="K9" s="444"/>
    </row>
    <row r="10" spans="1:11" ht="24" customHeight="1" x14ac:dyDescent="0.25">
      <c r="A10" s="668">
        <v>3</v>
      </c>
      <c r="B10" s="480"/>
      <c r="C10" s="481"/>
      <c r="D10" s="482" t="s">
        <v>217</v>
      </c>
      <c r="E10" s="483"/>
      <c r="F10" s="484"/>
      <c r="G10" s="485"/>
      <c r="H10" s="486"/>
      <c r="I10" s="426"/>
      <c r="J10" s="446"/>
      <c r="K10" s="446"/>
    </row>
    <row r="11" spans="1:11" ht="24" customHeight="1" x14ac:dyDescent="0.25">
      <c r="A11" s="668">
        <v>4</v>
      </c>
      <c r="B11" s="480">
        <v>5</v>
      </c>
      <c r="C11" s="487"/>
      <c r="D11" s="488" t="s">
        <v>406</v>
      </c>
      <c r="E11" s="489"/>
      <c r="F11" s="490"/>
      <c r="G11" s="491"/>
      <c r="H11" s="492"/>
      <c r="I11" s="427"/>
      <c r="J11" s="444"/>
      <c r="K11" s="444"/>
    </row>
    <row r="12" spans="1:11" ht="31.5" x14ac:dyDescent="0.25">
      <c r="A12" s="668">
        <v>5</v>
      </c>
      <c r="B12" s="480"/>
      <c r="C12" s="487">
        <v>15</v>
      </c>
      <c r="D12" s="495" t="s">
        <v>297</v>
      </c>
      <c r="E12" s="496">
        <v>2823060</v>
      </c>
      <c r="F12" s="493"/>
      <c r="G12" s="503">
        <v>2823060</v>
      </c>
      <c r="H12" s="504"/>
      <c r="I12" s="427"/>
      <c r="J12" s="444"/>
      <c r="K12" s="444"/>
    </row>
    <row r="13" spans="1:11" ht="31.5" x14ac:dyDescent="0.25">
      <c r="A13" s="668">
        <v>6</v>
      </c>
      <c r="B13" s="480"/>
      <c r="C13" s="487">
        <v>17</v>
      </c>
      <c r="D13" s="495" t="s">
        <v>299</v>
      </c>
      <c r="E13" s="496">
        <v>670252000</v>
      </c>
      <c r="F13" s="493"/>
      <c r="G13" s="503">
        <v>390986785</v>
      </c>
      <c r="H13" s="504">
        <v>279265215</v>
      </c>
      <c r="I13" s="427"/>
      <c r="J13" s="444"/>
      <c r="K13" s="444"/>
    </row>
    <row r="14" spans="1:11" ht="31.5" x14ac:dyDescent="0.25">
      <c r="A14" s="668">
        <v>7</v>
      </c>
      <c r="B14" s="480"/>
      <c r="C14" s="487">
        <v>18</v>
      </c>
      <c r="D14" s="495" t="s">
        <v>300</v>
      </c>
      <c r="E14" s="496">
        <v>600000000</v>
      </c>
      <c r="F14" s="493">
        <v>4448874</v>
      </c>
      <c r="G14" s="503">
        <v>595551126</v>
      </c>
      <c r="H14" s="504"/>
      <c r="I14" s="427"/>
      <c r="J14" s="444"/>
      <c r="K14" s="444"/>
    </row>
    <row r="15" spans="1:11" ht="31.5" x14ac:dyDescent="0.25">
      <c r="A15" s="668">
        <v>8</v>
      </c>
      <c r="B15" s="480"/>
      <c r="C15" s="487">
        <v>19</v>
      </c>
      <c r="D15" s="495" t="s">
        <v>301</v>
      </c>
      <c r="E15" s="496">
        <v>70000000</v>
      </c>
      <c r="F15" s="493">
        <v>758614</v>
      </c>
      <c r="G15" s="503">
        <v>69241386</v>
      </c>
      <c r="H15" s="504"/>
      <c r="I15" s="427"/>
      <c r="J15" s="444"/>
      <c r="K15" s="444"/>
    </row>
    <row r="16" spans="1:11" ht="31.5" x14ac:dyDescent="0.25">
      <c r="A16" s="668">
        <v>9</v>
      </c>
      <c r="B16" s="480"/>
      <c r="C16" s="487" t="s">
        <v>558</v>
      </c>
      <c r="D16" s="495" t="s">
        <v>302</v>
      </c>
      <c r="E16" s="496">
        <v>341039000</v>
      </c>
      <c r="F16" s="493">
        <v>1524000</v>
      </c>
      <c r="G16" s="503">
        <v>339515000</v>
      </c>
      <c r="H16" s="504"/>
      <c r="I16" s="427"/>
      <c r="J16" s="444"/>
      <c r="K16" s="444"/>
    </row>
    <row r="17" spans="1:11" ht="31.5" x14ac:dyDescent="0.25">
      <c r="A17" s="668">
        <v>10</v>
      </c>
      <c r="B17" s="480"/>
      <c r="C17" s="487">
        <v>21</v>
      </c>
      <c r="D17" s="495" t="s">
        <v>303</v>
      </c>
      <c r="E17" s="496">
        <v>144000000</v>
      </c>
      <c r="F17" s="493"/>
      <c r="G17" s="503">
        <v>150000000</v>
      </c>
      <c r="H17" s="504"/>
      <c r="I17" s="427"/>
      <c r="J17" s="444"/>
      <c r="K17" s="444"/>
    </row>
    <row r="18" spans="1:11" ht="63" x14ac:dyDescent="0.25">
      <c r="A18" s="668">
        <v>11</v>
      </c>
      <c r="B18" s="480"/>
      <c r="C18" s="487">
        <v>22</v>
      </c>
      <c r="D18" s="495" t="s">
        <v>304</v>
      </c>
      <c r="E18" s="496">
        <v>125062500</v>
      </c>
      <c r="F18" s="493">
        <v>150911</v>
      </c>
      <c r="G18" s="503">
        <v>124911589</v>
      </c>
      <c r="H18" s="504"/>
      <c r="I18" s="427"/>
      <c r="J18" s="444"/>
      <c r="K18" s="444"/>
    </row>
    <row r="19" spans="1:11" ht="47.25" x14ac:dyDescent="0.25">
      <c r="A19" s="668">
        <v>12</v>
      </c>
      <c r="B19" s="480"/>
      <c r="C19" s="487">
        <v>23</v>
      </c>
      <c r="D19" s="495" t="s">
        <v>305</v>
      </c>
      <c r="E19" s="496">
        <v>311891540</v>
      </c>
      <c r="F19" s="493">
        <v>2923288</v>
      </c>
      <c r="G19" s="503">
        <v>308968252</v>
      </c>
      <c r="H19" s="504"/>
      <c r="I19" s="427"/>
      <c r="J19" s="444"/>
      <c r="K19" s="444"/>
    </row>
    <row r="20" spans="1:11" ht="31.5" x14ac:dyDescent="0.25">
      <c r="A20" s="668">
        <v>13</v>
      </c>
      <c r="B20" s="480"/>
      <c r="C20" s="487">
        <v>24</v>
      </c>
      <c r="D20" s="494" t="s">
        <v>279</v>
      </c>
      <c r="E20" s="496">
        <v>173205017</v>
      </c>
      <c r="F20" s="493"/>
      <c r="G20" s="503">
        <v>6386761</v>
      </c>
      <c r="H20" s="504">
        <v>166818256</v>
      </c>
      <c r="I20" s="427"/>
      <c r="J20" s="444"/>
      <c r="K20" s="444"/>
    </row>
    <row r="21" spans="1:11" ht="31.5" x14ac:dyDescent="0.25">
      <c r="A21" s="668">
        <v>14</v>
      </c>
      <c r="B21" s="899"/>
      <c r="C21" s="900">
        <v>25</v>
      </c>
      <c r="D21" s="904" t="s">
        <v>556</v>
      </c>
      <c r="E21" s="496">
        <v>213000000</v>
      </c>
      <c r="F21" s="901">
        <v>145704</v>
      </c>
      <c r="G21" s="902">
        <v>212854296</v>
      </c>
      <c r="H21" s="903"/>
      <c r="I21" s="427"/>
      <c r="J21" s="444"/>
      <c r="K21" s="444"/>
    </row>
    <row r="22" spans="1:11" ht="24" customHeight="1" thickBot="1" x14ac:dyDescent="0.3">
      <c r="A22" s="668">
        <v>15</v>
      </c>
      <c r="B22" s="497"/>
      <c r="C22" s="498"/>
      <c r="D22" s="499" t="s">
        <v>219</v>
      </c>
      <c r="E22" s="500">
        <f>SUM(E12:E21)</f>
        <v>2651273117</v>
      </c>
      <c r="F22" s="501">
        <f>SUM(F12:F21)</f>
        <v>9951391</v>
      </c>
      <c r="G22" s="501">
        <f>SUM(G12:G21)</f>
        <v>2201238255</v>
      </c>
      <c r="H22" s="502">
        <f>SUM(H12:H20)</f>
        <v>446083471</v>
      </c>
      <c r="I22" s="426"/>
      <c r="J22" s="446"/>
      <c r="K22" s="446"/>
    </row>
    <row r="23" spans="1:11" ht="24" customHeight="1" thickBot="1" x14ac:dyDescent="0.3">
      <c r="A23" s="668">
        <v>16</v>
      </c>
      <c r="B23" s="456"/>
      <c r="C23" s="457"/>
      <c r="D23" s="440" t="s">
        <v>407</v>
      </c>
      <c r="E23" s="430">
        <f>SUM(E12:E21)</f>
        <v>2651273117</v>
      </c>
      <c r="F23" s="430">
        <f>SUM(F12:F21)</f>
        <v>9951391</v>
      </c>
      <c r="G23" s="430">
        <f>SUM(G12:G21)</f>
        <v>2201238255</v>
      </c>
      <c r="H23" s="430">
        <f>SUM(H12:H20)</f>
        <v>446083471</v>
      </c>
      <c r="I23" s="426"/>
      <c r="J23" s="446"/>
      <c r="K23" s="446"/>
    </row>
    <row r="24" spans="1:11" ht="24" customHeight="1" x14ac:dyDescent="0.25">
      <c r="A24" s="668">
        <v>17</v>
      </c>
      <c r="B24" s="452">
        <v>3</v>
      </c>
      <c r="C24" s="458"/>
      <c r="D24" s="441" t="s">
        <v>408</v>
      </c>
      <c r="E24" s="438"/>
      <c r="F24" s="436"/>
      <c r="G24" s="434"/>
      <c r="H24" s="435"/>
      <c r="I24" s="426"/>
      <c r="J24" s="446"/>
      <c r="K24" s="446"/>
    </row>
    <row r="25" spans="1:11" ht="32.25" thickBot="1" x14ac:dyDescent="0.3">
      <c r="A25" s="668">
        <v>18</v>
      </c>
      <c r="B25" s="454"/>
      <c r="C25" s="455">
        <v>22</v>
      </c>
      <c r="D25" s="439" t="s">
        <v>297</v>
      </c>
      <c r="E25" s="429">
        <v>39739540</v>
      </c>
      <c r="F25" s="437"/>
      <c r="G25" s="432">
        <v>26602860</v>
      </c>
      <c r="H25" s="433">
        <v>13136680</v>
      </c>
      <c r="I25" s="426"/>
      <c r="J25" s="446"/>
      <c r="K25" s="446"/>
    </row>
    <row r="26" spans="1:11" ht="24" customHeight="1" thickBot="1" x14ac:dyDescent="0.3">
      <c r="A26" s="668">
        <v>19</v>
      </c>
      <c r="B26" s="456"/>
      <c r="C26" s="459"/>
      <c r="D26" s="442" t="s">
        <v>409</v>
      </c>
      <c r="E26" s="431">
        <f>SUM(E25)</f>
        <v>39739540</v>
      </c>
      <c r="F26" s="431">
        <f t="shared" ref="F26:H26" si="0">SUM(F25)</f>
        <v>0</v>
      </c>
      <c r="G26" s="431">
        <f t="shared" si="0"/>
        <v>26602860</v>
      </c>
      <c r="H26" s="431">
        <f t="shared" si="0"/>
        <v>13136680</v>
      </c>
      <c r="I26" s="428"/>
      <c r="J26" s="444"/>
      <c r="K26" s="444"/>
    </row>
  </sheetData>
  <mergeCells count="8">
    <mergeCell ref="A7:A8"/>
    <mergeCell ref="D3:H3"/>
    <mergeCell ref="F7:H7"/>
    <mergeCell ref="F1:H1"/>
    <mergeCell ref="E7:E8"/>
    <mergeCell ref="D7:D8"/>
    <mergeCell ref="C7:C8"/>
    <mergeCell ref="B7:B8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15</vt:i4>
      </vt:variant>
    </vt:vector>
  </HeadingPairs>
  <TitlesOfParts>
    <vt:vector size="15" baseType="lpstr">
      <vt:lpstr>1.sz.melléklet</vt:lpstr>
      <vt:lpstr>2.sz.melléklet</vt:lpstr>
      <vt:lpstr>2.a.sz.melléklet</vt:lpstr>
      <vt:lpstr>2.b.sz.melléklet</vt:lpstr>
      <vt:lpstr>3.sz.melléklet</vt:lpstr>
      <vt:lpstr>4.sz.melléklet</vt:lpstr>
      <vt:lpstr>5.sz.melléklet</vt:lpstr>
      <vt:lpstr>6.sz.melléklet</vt:lpstr>
      <vt:lpstr>7.sz.melléklet</vt:lpstr>
      <vt:lpstr>8.sz.melléklet</vt:lpstr>
      <vt:lpstr>9.sz.melléklet</vt:lpstr>
      <vt:lpstr>9.a.sz.melléklet</vt:lpstr>
      <vt:lpstr>9.b.sz.melléklet</vt:lpstr>
      <vt:lpstr>10.sz.melléklet</vt:lpstr>
      <vt:lpstr>11.sz.melléklet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 Sándor</dc:creator>
  <cp:lastModifiedBy>Mile Sándor</cp:lastModifiedBy>
  <cp:lastPrinted>2018-02-08T12:02:40Z</cp:lastPrinted>
  <dcterms:created xsi:type="dcterms:W3CDTF">2018-01-09T12:46:32Z</dcterms:created>
  <dcterms:modified xsi:type="dcterms:W3CDTF">2018-02-08T12:52:15Z</dcterms:modified>
</cp:coreProperties>
</file>